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/>
  <mc:AlternateContent xmlns:mc="http://schemas.openxmlformats.org/markup-compatibility/2006">
    <mc:Choice Requires="x15">
      <x15ac:absPath xmlns:x15ac="http://schemas.microsoft.com/office/spreadsheetml/2010/11/ac" url="C:\Users\j.monterial\Desktop\"/>
    </mc:Choice>
  </mc:AlternateContent>
  <xr:revisionPtr revIDLastSave="0" documentId="13_ncr:1_{9B90B02D-1378-4B3E-93FD-12E920239EA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ERC - &quot;nazwa woj&quot;" sheetId="7" r:id="rId1"/>
    <sheet name="pow podst" sheetId="3" r:id="rId2"/>
    <sheet name="gm podst" sheetId="13" r:id="rId3"/>
    <sheet name="pow rez" sheetId="14" state="hidden" r:id="rId4"/>
    <sheet name="gm rez" sheetId="15" state="hidden" r:id="rId5"/>
  </sheets>
  <definedNames>
    <definedName name="_xlnm.Print_Area" localSheetId="2">'gm podst'!$A$1:$O$49</definedName>
    <definedName name="_xlnm.Print_Area" localSheetId="4">'gm rez'!$A$1:$O$36</definedName>
    <definedName name="_xlnm.Print_Area" localSheetId="1">'pow podst'!$A$1:$N$24</definedName>
    <definedName name="_xlnm.Print_Area" localSheetId="3">'pow rez'!$A$1:$N$25</definedName>
    <definedName name="_xlnm.Print_Area" localSheetId="0">'TERC - "nazwa woj"'!$A$1:$G$24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0" i="14" l="1"/>
  <c r="L4" i="15"/>
  <c r="M4" i="15" s="1"/>
  <c r="L5" i="15"/>
  <c r="M5" i="15" s="1"/>
  <c r="S5" i="15" s="1"/>
  <c r="L6" i="15"/>
  <c r="M6" i="15" s="1"/>
  <c r="L7" i="15"/>
  <c r="M7" i="15" s="1"/>
  <c r="S7" i="15" s="1"/>
  <c r="L8" i="15"/>
  <c r="M8" i="15" s="1"/>
  <c r="L9" i="15"/>
  <c r="M9" i="15" s="1"/>
  <c r="S9" i="15" s="1"/>
  <c r="L10" i="15"/>
  <c r="M10" i="15" s="1"/>
  <c r="L11" i="15"/>
  <c r="M11" i="15" s="1"/>
  <c r="S11" i="15" s="1"/>
  <c r="L12" i="15"/>
  <c r="O12" i="15" s="1"/>
  <c r="P12" i="15" s="1"/>
  <c r="L13" i="15"/>
  <c r="M13" i="15" s="1"/>
  <c r="S13" i="15" s="1"/>
  <c r="L14" i="15"/>
  <c r="M14" i="15" s="1"/>
  <c r="L15" i="15"/>
  <c r="M15" i="15" s="1"/>
  <c r="L16" i="15"/>
  <c r="M16" i="15" s="1"/>
  <c r="L17" i="15"/>
  <c r="M17" i="15" s="1"/>
  <c r="S17" i="15" s="1"/>
  <c r="L18" i="15"/>
  <c r="Q18" i="15" s="1"/>
  <c r="R18" i="15" s="1"/>
  <c r="L19" i="15"/>
  <c r="M19" i="15" s="1"/>
  <c r="L20" i="15"/>
  <c r="M20" i="15" s="1"/>
  <c r="L21" i="15"/>
  <c r="M21" i="15"/>
  <c r="L22" i="15"/>
  <c r="M22" i="15" s="1"/>
  <c r="L23" i="15"/>
  <c r="M23" i="15" s="1"/>
  <c r="L24" i="15"/>
  <c r="M24" i="15" s="1"/>
  <c r="L25" i="15"/>
  <c r="M25" i="15" s="1"/>
  <c r="L26" i="15"/>
  <c r="M26" i="15" s="1"/>
  <c r="L27" i="15"/>
  <c r="M27" i="15" s="1"/>
  <c r="L28" i="15"/>
  <c r="M28" i="15" s="1"/>
  <c r="L29" i="15"/>
  <c r="M29" i="15" s="1"/>
  <c r="L30" i="15"/>
  <c r="O30" i="15" s="1"/>
  <c r="M30" i="15"/>
  <c r="M31" i="15"/>
  <c r="O31" i="15"/>
  <c r="O20" i="15"/>
  <c r="Q10" i="15"/>
  <c r="R10" i="15" s="1"/>
  <c r="Q15" i="15"/>
  <c r="R15" i="15" s="1"/>
  <c r="Q5" i="15"/>
  <c r="R5" i="15" s="1"/>
  <c r="K4" i="14"/>
  <c r="L4" i="14" s="1"/>
  <c r="K5" i="14"/>
  <c r="L5" i="14" s="1"/>
  <c r="K6" i="14"/>
  <c r="N6" i="14" s="1"/>
  <c r="K7" i="14"/>
  <c r="L7" i="14" s="1"/>
  <c r="K8" i="14"/>
  <c r="P8" i="14" s="1"/>
  <c r="Q8" i="14" s="1"/>
  <c r="K9" i="14"/>
  <c r="N9" i="14" s="1"/>
  <c r="K10" i="14"/>
  <c r="L10" i="14" s="1"/>
  <c r="K11" i="14"/>
  <c r="L11" i="14" s="1"/>
  <c r="K12" i="14"/>
  <c r="L12" i="14" s="1"/>
  <c r="K13" i="14"/>
  <c r="L13" i="14" s="1"/>
  <c r="K14" i="14"/>
  <c r="L14" i="14" s="1"/>
  <c r="K15" i="14"/>
  <c r="L15" i="14" s="1"/>
  <c r="K16" i="14"/>
  <c r="L16" i="14" s="1"/>
  <c r="K17" i="14"/>
  <c r="L17" i="14" s="1"/>
  <c r="K18" i="14"/>
  <c r="L18" i="14" s="1"/>
  <c r="K19" i="14"/>
  <c r="L19" i="14" s="1"/>
  <c r="L20" i="14"/>
  <c r="P7" i="14"/>
  <c r="Q7" i="14" s="1"/>
  <c r="N11" i="14"/>
  <c r="N4" i="14"/>
  <c r="N18" i="14"/>
  <c r="H21" i="14"/>
  <c r="J21" i="14"/>
  <c r="L4" i="13"/>
  <c r="M4" i="13" s="1"/>
  <c r="L5" i="13"/>
  <c r="M5" i="13" s="1"/>
  <c r="L6" i="13"/>
  <c r="M6" i="13" s="1"/>
  <c r="L7" i="13"/>
  <c r="M7" i="13" s="1"/>
  <c r="S7" i="13" s="1"/>
  <c r="L8" i="13"/>
  <c r="L9" i="13"/>
  <c r="M9" i="13" s="1"/>
  <c r="S9" i="13" s="1"/>
  <c r="L10" i="13"/>
  <c r="M10" i="13" s="1"/>
  <c r="L11" i="13"/>
  <c r="M11" i="13"/>
  <c r="S11" i="13" s="1"/>
  <c r="L12" i="13"/>
  <c r="L13" i="13"/>
  <c r="M13" i="13" s="1"/>
  <c r="L14" i="13"/>
  <c r="M14" i="13" s="1"/>
  <c r="L15" i="13"/>
  <c r="O15" i="13" s="1"/>
  <c r="P15" i="13" s="1"/>
  <c r="L16" i="13"/>
  <c r="M16" i="13" s="1"/>
  <c r="L17" i="13"/>
  <c r="M17" i="13" s="1"/>
  <c r="L18" i="13"/>
  <c r="M18" i="13" s="1"/>
  <c r="L19" i="13"/>
  <c r="M19" i="13" s="1"/>
  <c r="L20" i="13"/>
  <c r="M20" i="13" s="1"/>
  <c r="L21" i="13"/>
  <c r="M21" i="13" s="1"/>
  <c r="L22" i="13"/>
  <c r="O22" i="13" s="1"/>
  <c r="P22" i="13" s="1"/>
  <c r="L23" i="13"/>
  <c r="M23" i="13" s="1"/>
  <c r="L24" i="13"/>
  <c r="M24" i="13" s="1"/>
  <c r="L25" i="13"/>
  <c r="M25" i="13" s="1"/>
  <c r="S25" i="13" s="1"/>
  <c r="L26" i="13"/>
  <c r="M26" i="13" s="1"/>
  <c r="L27" i="13"/>
  <c r="M27" i="13" s="1"/>
  <c r="L28" i="13"/>
  <c r="M28" i="13" s="1"/>
  <c r="L29" i="13"/>
  <c r="M29" i="13" s="1"/>
  <c r="L30" i="13"/>
  <c r="M30" i="13" s="1"/>
  <c r="S30" i="13" s="1"/>
  <c r="L31" i="13"/>
  <c r="Q31" i="13" s="1"/>
  <c r="R31" i="13" s="1"/>
  <c r="L32" i="13"/>
  <c r="M32" i="13" s="1"/>
  <c r="S32" i="13" s="1"/>
  <c r="L33" i="13"/>
  <c r="M33" i="13" s="1"/>
  <c r="L34" i="13"/>
  <c r="M34" i="13" s="1"/>
  <c r="L35" i="13"/>
  <c r="O35" i="13" s="1"/>
  <c r="P35" i="13" s="1"/>
  <c r="L36" i="13"/>
  <c r="M36" i="13" s="1"/>
  <c r="L37" i="13"/>
  <c r="O37" i="13" s="1"/>
  <c r="P37" i="13" s="1"/>
  <c r="L38" i="13"/>
  <c r="O38" i="13" s="1"/>
  <c r="L39" i="13"/>
  <c r="Q39" i="13" s="1"/>
  <c r="R39" i="13" s="1"/>
  <c r="L40" i="13"/>
  <c r="M40" i="13" s="1"/>
  <c r="S40" i="13" s="1"/>
  <c r="L41" i="13"/>
  <c r="Q41" i="13" s="1"/>
  <c r="R41" i="13" s="1"/>
  <c r="L42" i="13"/>
  <c r="M42" i="13" s="1"/>
  <c r="S42" i="13" s="1"/>
  <c r="L43" i="13"/>
  <c r="M43" i="13" s="1"/>
  <c r="L44" i="13"/>
  <c r="O44" i="13" s="1"/>
  <c r="P44" i="13" s="1"/>
  <c r="O26" i="13"/>
  <c r="P26" i="13" s="1"/>
  <c r="O11" i="13"/>
  <c r="P11" i="13" s="1"/>
  <c r="O4" i="13"/>
  <c r="P4" i="13" s="1"/>
  <c r="Q32" i="13"/>
  <c r="R32" i="13" s="1"/>
  <c r="Q25" i="13"/>
  <c r="R25" i="13" s="1"/>
  <c r="Q17" i="13"/>
  <c r="R17" i="13" s="1"/>
  <c r="Q11" i="13"/>
  <c r="R11" i="13" s="1"/>
  <c r="I45" i="13"/>
  <c r="K45" i="13"/>
  <c r="Q40" i="13"/>
  <c r="R40" i="13" s="1"/>
  <c r="K3" i="3"/>
  <c r="L3" i="3" s="1"/>
  <c r="R3" i="3" s="1"/>
  <c r="K4" i="3"/>
  <c r="P4" i="3" s="1"/>
  <c r="Q4" i="3" s="1"/>
  <c r="K5" i="3"/>
  <c r="L5" i="3" s="1"/>
  <c r="R5" i="3" s="1"/>
  <c r="K6" i="3"/>
  <c r="L6" i="3" s="1"/>
  <c r="R6" i="3" s="1"/>
  <c r="K7" i="3"/>
  <c r="L7" i="3" s="1"/>
  <c r="K8" i="3"/>
  <c r="L8" i="3" s="1"/>
  <c r="R8" i="3" s="1"/>
  <c r="K9" i="3"/>
  <c r="N9" i="3" s="1"/>
  <c r="K10" i="3"/>
  <c r="L10" i="3" s="1"/>
  <c r="K11" i="3"/>
  <c r="N11" i="3" s="1"/>
  <c r="K12" i="3"/>
  <c r="N12" i="3" s="1"/>
  <c r="K13" i="3"/>
  <c r="N13" i="3" s="1"/>
  <c r="O13" i="3" s="1"/>
  <c r="K14" i="3"/>
  <c r="L14" i="3" s="1"/>
  <c r="R14" i="3" s="1"/>
  <c r="K15" i="3"/>
  <c r="L15" i="3" s="1"/>
  <c r="K16" i="3"/>
  <c r="L16" i="3" s="1"/>
  <c r="K17" i="3"/>
  <c r="N17" i="3" s="1"/>
  <c r="K18" i="3"/>
  <c r="L18" i="3" s="1"/>
  <c r="K19" i="3"/>
  <c r="L19" i="3" s="1"/>
  <c r="N5" i="3"/>
  <c r="O5" i="3" s="1"/>
  <c r="P5" i="3"/>
  <c r="Q5" i="3" s="1"/>
  <c r="M35" i="13" l="1"/>
  <c r="S35" i="13" s="1"/>
  <c r="Q21" i="13"/>
  <c r="R21" i="13" s="1"/>
  <c r="Q44" i="13"/>
  <c r="R44" i="13" s="1"/>
  <c r="Q15" i="13"/>
  <c r="R15" i="13" s="1"/>
  <c r="Q37" i="13"/>
  <c r="R37" i="13" s="1"/>
  <c r="Q22" i="13"/>
  <c r="R22" i="13" s="1"/>
  <c r="O39" i="13"/>
  <c r="P39" i="13" s="1"/>
  <c r="M39" i="13"/>
  <c r="S39" i="13" s="1"/>
  <c r="O40" i="13"/>
  <c r="P40" i="13" s="1"/>
  <c r="Q28" i="13"/>
  <c r="R28" i="13" s="1"/>
  <c r="M38" i="13"/>
  <c r="S38" i="13" s="1"/>
  <c r="Q30" i="13"/>
  <c r="R30" i="13" s="1"/>
  <c r="M37" i="13"/>
  <c r="M15" i="13"/>
  <c r="L13" i="3"/>
  <c r="N4" i="3"/>
  <c r="O4" i="3" s="1"/>
  <c r="N10" i="3"/>
  <c r="L12" i="3"/>
  <c r="P13" i="3"/>
  <c r="Q13" i="3" s="1"/>
  <c r="P14" i="3"/>
  <c r="Q14" i="3" s="1"/>
  <c r="L9" i="3"/>
  <c r="N19" i="3"/>
  <c r="L17" i="3"/>
  <c r="O18" i="13"/>
  <c r="P18" i="13" s="1"/>
  <c r="O27" i="13"/>
  <c r="P27" i="13" s="1"/>
  <c r="M22" i="13"/>
  <c r="S22" i="13" s="1"/>
  <c r="Q4" i="15"/>
  <c r="R4" i="15" s="1"/>
  <c r="O28" i="15"/>
  <c r="Q27" i="13"/>
  <c r="R27" i="13" s="1"/>
  <c r="M44" i="13"/>
  <c r="S44" i="13" s="1"/>
  <c r="M41" i="13"/>
  <c r="S41" i="13" s="1"/>
  <c r="S28" i="13"/>
  <c r="L9" i="14"/>
  <c r="M12" i="15"/>
  <c r="L11" i="3"/>
  <c r="Q6" i="13"/>
  <c r="R6" i="13" s="1"/>
  <c r="O31" i="13"/>
  <c r="P31" i="13" s="1"/>
  <c r="N15" i="14"/>
  <c r="Q11" i="15"/>
  <c r="R11" i="15" s="1"/>
  <c r="M18" i="15"/>
  <c r="N7" i="3"/>
  <c r="O7" i="3" s="1"/>
  <c r="O4" i="15"/>
  <c r="P4" i="15" s="1"/>
  <c r="M31" i="13"/>
  <c r="S31" i="13" s="1"/>
  <c r="Q18" i="13"/>
  <c r="R18" i="13" s="1"/>
  <c r="O24" i="15"/>
  <c r="M12" i="13"/>
  <c r="S12" i="13" s="1"/>
  <c r="M8" i="13"/>
  <c r="S8" i="13" s="1"/>
  <c r="L6" i="14"/>
  <c r="Q7" i="15"/>
  <c r="R7" i="15" s="1"/>
  <c r="S15" i="15"/>
  <c r="N16" i="3"/>
  <c r="O16" i="3" s="1"/>
  <c r="P3" i="3"/>
  <c r="Q3" i="3" s="1"/>
  <c r="Q12" i="13"/>
  <c r="R12" i="13" s="1"/>
  <c r="O41" i="13"/>
  <c r="P41" i="13" s="1"/>
  <c r="N12" i="14"/>
  <c r="O12" i="13"/>
  <c r="P12" i="13" s="1"/>
  <c r="N3" i="3"/>
  <c r="O3" i="3" s="1"/>
  <c r="N8" i="3"/>
  <c r="O8" i="3" s="1"/>
  <c r="Q38" i="13"/>
  <c r="R38" i="13" s="1"/>
  <c r="O33" i="13"/>
  <c r="P33" i="13" s="1"/>
  <c r="N5" i="14"/>
  <c r="N7" i="14"/>
  <c r="O7" i="14" s="1"/>
  <c r="O26" i="15"/>
  <c r="P16" i="3"/>
  <c r="Q16" i="3" s="1"/>
  <c r="P8" i="3"/>
  <c r="Q8" i="3" s="1"/>
  <c r="N15" i="3"/>
  <c r="O15" i="3" s="1"/>
  <c r="P15" i="3"/>
  <c r="Q15" i="3" s="1"/>
  <c r="L4" i="3"/>
  <c r="R4" i="3" s="1"/>
  <c r="Q33" i="13"/>
  <c r="R33" i="13" s="1"/>
  <c r="O17" i="13"/>
  <c r="P17" i="13" s="1"/>
  <c r="Q8" i="15"/>
  <c r="R8" i="15" s="1"/>
  <c r="O22" i="15"/>
  <c r="Q13" i="15"/>
  <c r="R13" i="15" s="1"/>
  <c r="O5" i="15"/>
  <c r="P5" i="15" s="1"/>
  <c r="O9" i="15"/>
  <c r="P9" i="15" s="1"/>
  <c r="O13" i="15"/>
  <c r="P13" i="15" s="1"/>
  <c r="O17" i="15"/>
  <c r="P17" i="15" s="1"/>
  <c r="O21" i="15"/>
  <c r="O25" i="15"/>
  <c r="O29" i="15"/>
  <c r="Q12" i="15"/>
  <c r="R12" i="15" s="1"/>
  <c r="Q9" i="15"/>
  <c r="R9" i="15" s="1"/>
  <c r="Q17" i="15"/>
  <c r="R17" i="15" s="1"/>
  <c r="O7" i="15"/>
  <c r="P7" i="15" s="1"/>
  <c r="O11" i="15"/>
  <c r="P11" i="15" s="1"/>
  <c r="O15" i="15"/>
  <c r="P15" i="15" s="1"/>
  <c r="O19" i="15"/>
  <c r="O23" i="15"/>
  <c r="O27" i="15"/>
  <c r="Q14" i="15"/>
  <c r="R14" i="15" s="1"/>
  <c r="S4" i="15"/>
  <c r="S6" i="15"/>
  <c r="S8" i="15"/>
  <c r="S10" i="15"/>
  <c r="S12" i="15"/>
  <c r="S14" i="15"/>
  <c r="S16" i="15"/>
  <c r="S18" i="15"/>
  <c r="Q6" i="15"/>
  <c r="R6" i="15" s="1"/>
  <c r="Q16" i="15"/>
  <c r="R16" i="15" s="1"/>
  <c r="O6" i="15"/>
  <c r="P6" i="15" s="1"/>
  <c r="O8" i="15"/>
  <c r="P8" i="15" s="1"/>
  <c r="O10" i="15"/>
  <c r="P10" i="15" s="1"/>
  <c r="O14" i="15"/>
  <c r="P14" i="15" s="1"/>
  <c r="O16" i="15"/>
  <c r="P16" i="15" s="1"/>
  <c r="O18" i="15"/>
  <c r="P18" i="15" s="1"/>
  <c r="N13" i="14"/>
  <c r="L8" i="14"/>
  <c r="R8" i="14" s="1"/>
  <c r="N19" i="14"/>
  <c r="N17" i="14"/>
  <c r="N8" i="14"/>
  <c r="O8" i="14" s="1"/>
  <c r="N14" i="14"/>
  <c r="N10" i="14"/>
  <c r="N16" i="14"/>
  <c r="R7" i="14"/>
  <c r="Q34" i="13"/>
  <c r="R34" i="13" s="1"/>
  <c r="Q13" i="13"/>
  <c r="R13" i="13" s="1"/>
  <c r="S21" i="13"/>
  <c r="Q24" i="13"/>
  <c r="R24" i="13" s="1"/>
  <c r="O13" i="13"/>
  <c r="P13" i="13" s="1"/>
  <c r="S33" i="13"/>
  <c r="S34" i="13"/>
  <c r="Q10" i="13"/>
  <c r="R10" i="13" s="1"/>
  <c r="Q16" i="13"/>
  <c r="R16" i="13" s="1"/>
  <c r="Q19" i="13"/>
  <c r="R19" i="13" s="1"/>
  <c r="S10" i="13"/>
  <c r="O21" i="13"/>
  <c r="P21" i="13" s="1"/>
  <c r="S24" i="13"/>
  <c r="O29" i="13"/>
  <c r="P29" i="13" s="1"/>
  <c r="O36" i="13"/>
  <c r="P36" i="13" s="1"/>
  <c r="Q7" i="13"/>
  <c r="R7" i="13" s="1"/>
  <c r="S16" i="13"/>
  <c r="S19" i="13"/>
  <c r="O24" i="13"/>
  <c r="P24" i="13" s="1"/>
  <c r="S43" i="13"/>
  <c r="Q26" i="13"/>
  <c r="R26" i="13" s="1"/>
  <c r="Q29" i="13"/>
  <c r="R29" i="13" s="1"/>
  <c r="O5" i="13"/>
  <c r="P5" i="13" s="1"/>
  <c r="O9" i="13"/>
  <c r="P9" i="13" s="1"/>
  <c r="O14" i="13"/>
  <c r="P14" i="13" s="1"/>
  <c r="O42" i="13"/>
  <c r="P42" i="13" s="1"/>
  <c r="O43" i="13"/>
  <c r="P43" i="13" s="1"/>
  <c r="Q5" i="13"/>
  <c r="R5" i="13" s="1"/>
  <c r="Q9" i="13"/>
  <c r="R9" i="13" s="1"/>
  <c r="S29" i="13"/>
  <c r="S5" i="13"/>
  <c r="Q43" i="13"/>
  <c r="R43" i="13" s="1"/>
  <c r="Q14" i="13"/>
  <c r="R14" i="13" s="1"/>
  <c r="S4" i="13"/>
  <c r="O7" i="13"/>
  <c r="P7" i="13" s="1"/>
  <c r="O10" i="13"/>
  <c r="P10" i="13" s="1"/>
  <c r="S13" i="13"/>
  <c r="O16" i="13"/>
  <c r="P16" i="13" s="1"/>
  <c r="O19" i="13"/>
  <c r="P19" i="13" s="1"/>
  <c r="O30" i="13"/>
  <c r="P30" i="13" s="1"/>
  <c r="O34" i="13"/>
  <c r="P34" i="13" s="1"/>
  <c r="S14" i="13"/>
  <c r="O25" i="13"/>
  <c r="P25" i="13" s="1"/>
  <c r="O28" i="13"/>
  <c r="P28" i="13" s="1"/>
  <c r="O32" i="13"/>
  <c r="P32" i="13" s="1"/>
  <c r="S17" i="13"/>
  <c r="Q4" i="13"/>
  <c r="R4" i="13" s="1"/>
  <c r="S6" i="13"/>
  <c r="O8" i="13"/>
  <c r="P8" i="13" s="1"/>
  <c r="O23" i="13"/>
  <c r="P23" i="13" s="1"/>
  <c r="S23" i="13"/>
  <c r="Q23" i="13"/>
  <c r="R23" i="13" s="1"/>
  <c r="O6" i="13"/>
  <c r="P6" i="13" s="1"/>
  <c r="Q20" i="13"/>
  <c r="R20" i="13" s="1"/>
  <c r="Q8" i="13"/>
  <c r="R8" i="13" s="1"/>
  <c r="S20" i="13"/>
  <c r="S27" i="13"/>
  <c r="S15" i="13"/>
  <c r="S18" i="13"/>
  <c r="O20" i="13"/>
  <c r="P20" i="13" s="1"/>
  <c r="S26" i="13"/>
  <c r="P38" i="13"/>
  <c r="Q35" i="13"/>
  <c r="R35" i="13" s="1"/>
  <c r="S37" i="13"/>
  <c r="Q42" i="13"/>
  <c r="R42" i="13" s="1"/>
  <c r="S36" i="13"/>
  <c r="Q36" i="13"/>
  <c r="R36" i="13" s="1"/>
  <c r="P7" i="3"/>
  <c r="Q7" i="3" s="1"/>
  <c r="P6" i="3"/>
  <c r="Q6" i="3" s="1"/>
  <c r="N6" i="3"/>
  <c r="O6" i="3" s="1"/>
  <c r="N14" i="3"/>
  <c r="O14" i="3" s="1"/>
  <c r="R16" i="3"/>
  <c r="N18" i="3"/>
  <c r="R7" i="3"/>
  <c r="R13" i="3"/>
  <c r="R15" i="3"/>
  <c r="L3" i="15" l="1"/>
  <c r="K3" i="14"/>
  <c r="N3" i="14" s="1"/>
  <c r="N21" i="14" s="1"/>
  <c r="L3" i="13"/>
  <c r="D22" i="7"/>
  <c r="D21" i="7"/>
  <c r="F22" i="7" l="1"/>
  <c r="O3" i="15"/>
  <c r="G22" i="7" s="1"/>
  <c r="G21" i="7"/>
  <c r="F21" i="7"/>
  <c r="K21" i="14"/>
  <c r="L45" i="13"/>
  <c r="O3" i="13"/>
  <c r="O45" i="13" s="1"/>
  <c r="C22" i="7"/>
  <c r="C21" i="7"/>
  <c r="C19" i="7"/>
  <c r="F19" i="7" l="1"/>
  <c r="G19" i="7"/>
  <c r="D19" i="7"/>
  <c r="Q3" i="13"/>
  <c r="R3" i="13" s="1"/>
  <c r="O32" i="15"/>
  <c r="K32" i="15"/>
  <c r="I32" i="15"/>
  <c r="S31" i="15"/>
  <c r="Q31" i="15"/>
  <c r="R31" i="15" s="1"/>
  <c r="P31" i="15"/>
  <c r="S30" i="15"/>
  <c r="Q30" i="15"/>
  <c r="R30" i="15" s="1"/>
  <c r="P30" i="15"/>
  <c r="S29" i="15"/>
  <c r="Q29" i="15"/>
  <c r="R29" i="15" s="1"/>
  <c r="P29" i="15"/>
  <c r="S28" i="15"/>
  <c r="Q28" i="15"/>
  <c r="R28" i="15" s="1"/>
  <c r="P28" i="15"/>
  <c r="S27" i="15"/>
  <c r="Q27" i="15"/>
  <c r="R27" i="15" s="1"/>
  <c r="P27" i="15"/>
  <c r="S26" i="15"/>
  <c r="Q26" i="15"/>
  <c r="R26" i="15" s="1"/>
  <c r="P26" i="15"/>
  <c r="S25" i="15"/>
  <c r="Q25" i="15"/>
  <c r="R25" i="15" s="1"/>
  <c r="P25" i="15"/>
  <c r="S24" i="15"/>
  <c r="Q24" i="15"/>
  <c r="R24" i="15" s="1"/>
  <c r="P24" i="15"/>
  <c r="S23" i="15"/>
  <c r="Q23" i="15"/>
  <c r="R23" i="15" s="1"/>
  <c r="P23" i="15"/>
  <c r="S22" i="15"/>
  <c r="Q22" i="15"/>
  <c r="R22" i="15" s="1"/>
  <c r="P22" i="15"/>
  <c r="S21" i="15"/>
  <c r="Q21" i="15"/>
  <c r="R21" i="15" s="1"/>
  <c r="P21" i="15"/>
  <c r="S20" i="15"/>
  <c r="Q20" i="15"/>
  <c r="R20" i="15" s="1"/>
  <c r="P20" i="15"/>
  <c r="S19" i="15"/>
  <c r="Q19" i="15"/>
  <c r="R19" i="15" s="1"/>
  <c r="P19" i="15"/>
  <c r="Q3" i="15"/>
  <c r="R3" i="15" s="1"/>
  <c r="P3" i="15"/>
  <c r="M3" i="15"/>
  <c r="L32" i="15"/>
  <c r="R20" i="14"/>
  <c r="P20" i="14"/>
  <c r="Q20" i="14" s="1"/>
  <c r="O20" i="14"/>
  <c r="R19" i="14"/>
  <c r="P19" i="14"/>
  <c r="Q19" i="14" s="1"/>
  <c r="O19" i="14"/>
  <c r="R18" i="14"/>
  <c r="P18" i="14"/>
  <c r="Q18" i="14" s="1"/>
  <c r="O18" i="14"/>
  <c r="R17" i="14"/>
  <c r="P17" i="14"/>
  <c r="Q17" i="14" s="1"/>
  <c r="O17" i="14"/>
  <c r="R16" i="14"/>
  <c r="P16" i="14"/>
  <c r="Q16" i="14" s="1"/>
  <c r="O16" i="14"/>
  <c r="R15" i="14"/>
  <c r="P15" i="14"/>
  <c r="Q15" i="14" s="1"/>
  <c r="O15" i="14"/>
  <c r="R14" i="14"/>
  <c r="P14" i="14"/>
  <c r="Q14" i="14" s="1"/>
  <c r="O14" i="14"/>
  <c r="R13" i="14"/>
  <c r="P13" i="14"/>
  <c r="Q13" i="14" s="1"/>
  <c r="O13" i="14"/>
  <c r="R12" i="14"/>
  <c r="P12" i="14"/>
  <c r="Q12" i="14" s="1"/>
  <c r="O12" i="14"/>
  <c r="R11" i="14"/>
  <c r="P11" i="14"/>
  <c r="Q11" i="14" s="1"/>
  <c r="O11" i="14"/>
  <c r="R10" i="14"/>
  <c r="P10" i="14"/>
  <c r="Q10" i="14" s="1"/>
  <c r="O10" i="14"/>
  <c r="R9" i="14"/>
  <c r="P9" i="14"/>
  <c r="Q9" i="14" s="1"/>
  <c r="O9" i="14"/>
  <c r="R6" i="14"/>
  <c r="P6" i="14"/>
  <c r="Q6" i="14" s="1"/>
  <c r="O6" i="14"/>
  <c r="R5" i="14"/>
  <c r="P5" i="14"/>
  <c r="Q5" i="14" s="1"/>
  <c r="O5" i="14"/>
  <c r="R4" i="14"/>
  <c r="P4" i="14"/>
  <c r="Q4" i="14" s="1"/>
  <c r="O4" i="14"/>
  <c r="P3" i="14"/>
  <c r="Q3" i="14" s="1"/>
  <c r="P3" i="13"/>
  <c r="S3" i="15" l="1"/>
  <c r="E22" i="7"/>
  <c r="Q32" i="15"/>
  <c r="P32" i="15"/>
  <c r="M32" i="15"/>
  <c r="S32" i="15" s="1"/>
  <c r="L3" i="14"/>
  <c r="O3" i="14"/>
  <c r="M3" i="13"/>
  <c r="M45" i="13" s="1"/>
  <c r="E21" i="7" l="1"/>
  <c r="L21" i="14"/>
  <c r="R21" i="14" s="1"/>
  <c r="E19" i="7"/>
  <c r="S45" i="13"/>
  <c r="R3" i="14"/>
  <c r="P21" i="14"/>
  <c r="O21" i="14"/>
  <c r="S3" i="13"/>
  <c r="Q45" i="13"/>
  <c r="P45" i="13"/>
  <c r="H21" i="7" l="1"/>
  <c r="I21" i="7"/>
  <c r="H22" i="7"/>
  <c r="I22" i="7"/>
  <c r="F23" i="7"/>
  <c r="F26" i="7" s="1"/>
  <c r="G23" i="7"/>
  <c r="G26" i="7" s="1"/>
  <c r="D23" i="7"/>
  <c r="D26" i="7" s="1"/>
  <c r="E23" i="7"/>
  <c r="E26" i="7" s="1"/>
  <c r="C23" i="7"/>
  <c r="C26" i="7" s="1"/>
  <c r="I23" i="7" l="1"/>
  <c r="H23" i="7"/>
  <c r="O9" i="3"/>
  <c r="P9" i="3"/>
  <c r="Q9" i="3" s="1"/>
  <c r="O10" i="3"/>
  <c r="P10" i="3"/>
  <c r="Q10" i="3" s="1"/>
  <c r="O12" i="3"/>
  <c r="P12" i="3"/>
  <c r="Q12" i="3" s="1"/>
  <c r="O17" i="3"/>
  <c r="P17" i="3"/>
  <c r="Q17" i="3" s="1"/>
  <c r="O18" i="3"/>
  <c r="P18" i="3"/>
  <c r="Q18" i="3" s="1"/>
  <c r="O19" i="3"/>
  <c r="P19" i="3"/>
  <c r="Q19" i="3" s="1"/>
  <c r="O11" i="3" l="1"/>
  <c r="P11" i="3"/>
  <c r="Q11" i="3" s="1"/>
  <c r="R11" i="3"/>
  <c r="G18" i="7" l="1"/>
  <c r="D18" i="7"/>
  <c r="N20" i="3"/>
  <c r="J20" i="3"/>
  <c r="H20" i="3"/>
  <c r="R19" i="3"/>
  <c r="R18" i="3"/>
  <c r="R17" i="3"/>
  <c r="R12" i="3"/>
  <c r="R10" i="3"/>
  <c r="R9" i="3"/>
  <c r="D20" i="7" l="1"/>
  <c r="I19" i="7"/>
  <c r="G20" i="7"/>
  <c r="G25" i="7" s="1"/>
  <c r="H19" i="7"/>
  <c r="D24" i="7" l="1"/>
  <c r="D27" i="7" s="1"/>
  <c r="D25" i="7"/>
  <c r="G24" i="7"/>
  <c r="G27" i="7" l="1"/>
  <c r="L20" i="3"/>
  <c r="K20" i="3"/>
  <c r="F18" i="7"/>
  <c r="F20" i="7" s="1"/>
  <c r="C18" i="7"/>
  <c r="C20" i="7" s="1"/>
  <c r="R20" i="3" l="1"/>
  <c r="E18" i="7"/>
  <c r="H18" i="7" s="1"/>
  <c r="I18" i="7"/>
  <c r="O20" i="3"/>
  <c r="F24" i="7"/>
  <c r="I24" i="7" s="1"/>
  <c r="I20" i="7"/>
  <c r="C24" i="7"/>
  <c r="C27" i="7" s="1"/>
  <c r="C25" i="7"/>
  <c r="P20" i="3"/>
  <c r="F25" i="7"/>
  <c r="E20" i="7" l="1"/>
  <c r="E25" i="7" s="1"/>
  <c r="F27" i="7"/>
  <c r="H20" i="7" l="1"/>
  <c r="E24" i="7"/>
  <c r="H24" i="7" s="1"/>
  <c r="E27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B14" authorId="0" shapeId="0" xr:uid="{3B74F9E1-665F-4BE0-9DD9-FC0E2986F83F}">
      <text>
        <r>
          <rPr>
            <b/>
            <sz val="9"/>
            <color indexed="8"/>
            <rFont val="Tahoma"/>
            <family val="2"/>
            <charset val="238"/>
          </rPr>
          <t xml:space="preserve">mpowalowska:
</t>
        </r>
        <r>
          <rPr>
            <sz val="9"/>
            <color indexed="8"/>
            <rFont val="Tahoma"/>
            <family val="2"/>
            <charset val="238"/>
          </rPr>
          <t>braki w zgłoszeniu</t>
        </r>
      </text>
    </comment>
    <comment ref="B36" authorId="0" shapeId="0" xr:uid="{DB9B14AA-0F86-4BF6-AA4C-85EED77920C5}">
      <text>
        <r>
          <rPr>
            <b/>
            <sz val="9"/>
            <color indexed="8"/>
            <rFont val="Tahoma"/>
            <family val="2"/>
            <charset val="238"/>
          </rPr>
          <t xml:space="preserve">mpowalowska:
</t>
        </r>
        <r>
          <rPr>
            <sz val="9"/>
            <color indexed="8"/>
            <rFont val="Tahoma"/>
            <family val="2"/>
            <charset val="238"/>
          </rPr>
          <t>brak zgłoszenia</t>
        </r>
      </text>
    </comment>
  </commentList>
</comments>
</file>

<file path=xl/sharedStrings.xml><?xml version="1.0" encoding="utf-8"?>
<sst xmlns="http://schemas.openxmlformats.org/spreadsheetml/2006/main" count="834" uniqueCount="371">
  <si>
    <t>Podsumowanie naboru:</t>
  </si>
  <si>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</si>
  <si>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</si>
  <si>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</si>
  <si>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</si>
  <si>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</si>
  <si>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</si>
  <si>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</si>
  <si>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</si>
  <si>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</si>
  <si>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% dofinansowania</t>
  </si>
  <si>
    <t>Deklarowana kwota środków własnych (w zł)</t>
  </si>
  <si>
    <t>x</t>
  </si>
  <si>
    <t>Powiat</t>
  </si>
  <si>
    <t>Wnioskowana kwota dofinansowania
(w zł)</t>
  </si>
  <si>
    <t>ZATWIERDZAM</t>
  </si>
  <si>
    <t>………………………………………………………………………………….</t>
  </si>
  <si>
    <t>Wartość zadań ogółem</t>
  </si>
  <si>
    <t>Deklarowana kwota środków własnych</t>
  </si>
  <si>
    <t>Kwota dofinasowania ogółem</t>
  </si>
  <si>
    <t>RAZEM listy rezerwowe</t>
  </si>
  <si>
    <t>Okres realizacji zadania</t>
  </si>
  <si>
    <t>Rodzaj zadania</t>
  </si>
  <si>
    <t>spr-lata</t>
  </si>
  <si>
    <t>spr-procent</t>
  </si>
  <si>
    <t>spr-dof</t>
  </si>
  <si>
    <t>spr-montaż</t>
  </si>
  <si>
    <t>TERC</t>
  </si>
  <si>
    <t>RAZEM listy</t>
  </si>
  <si>
    <t>Liczba zadań</t>
  </si>
  <si>
    <t>powiatowe - lista podstawowa, z tego:</t>
  </si>
  <si>
    <t>nowe zadania jednoroczne</t>
  </si>
  <si>
    <t>gminne - lista podstawowa, z tego:</t>
  </si>
  <si>
    <t>RAZEM listy podstawowe, z tego: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</si>
  <si>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</si>
  <si>
    <t>do dofinansowania w ramach Rządowego Funduszu Rozwoju Dróg</t>
  </si>
  <si>
    <t>Lista zadań rekomendowanych polegających wyłącznie na remoncie dróg powiatowych lub gminnych</t>
  </si>
  <si>
    <t>RAZEM nowe zadania jednoroczne</t>
  </si>
  <si>
    <t>R - remont</t>
  </si>
  <si>
    <t>Kwota dofinansowania 
w podziale na lata</t>
  </si>
  <si>
    <t>Zadanie nowe [N]</t>
  </si>
  <si>
    <t>IR-VII.801.1.223.2023</t>
  </si>
  <si>
    <t>N</t>
  </si>
  <si>
    <t>wolsztyński</t>
  </si>
  <si>
    <t xml:space="preserve">Remont drogi powiatowej nr 2727P Chobienice - Zbąszyń </t>
  </si>
  <si>
    <t>R</t>
  </si>
  <si>
    <t>09.2023-12.2023</t>
  </si>
  <si>
    <t>06.2023-09.2023</t>
  </si>
  <si>
    <t>słupecki</t>
  </si>
  <si>
    <t>IR-VII.801.1.228.2023</t>
  </si>
  <si>
    <t>wągrowiecki</t>
  </si>
  <si>
    <t>Remont drogi powiatowej nr 1602P na odcinku Kopaszyn – Grylewo o długości 990m”</t>
  </si>
  <si>
    <t>06.2023-11.2023</t>
  </si>
  <si>
    <t>turecki</t>
  </si>
  <si>
    <t>poznański</t>
  </si>
  <si>
    <t>10.2023-05.2024</t>
  </si>
  <si>
    <t>IR-VII.801.1.212.2023</t>
  </si>
  <si>
    <t>obornicki</t>
  </si>
  <si>
    <t>Remont drogi powiatowej nr 2037P Jaracz - Rożnowice na odcinku od skrzyżowania w m. Jaracz w kierunku Młyna, do końca nawierzchni asfaltowej.</t>
  </si>
  <si>
    <t>śremski</t>
  </si>
  <si>
    <t>IR-VII.801.1.16.2023</t>
  </si>
  <si>
    <t>szamotulski</t>
  </si>
  <si>
    <t>Remont drogi powiatowej nr 1862P Brodziszewo – Sokolniki Wielkie na odcinku Brodziszewo – Sokolniki Małe o dł. ok. 2,9 km</t>
  </si>
  <si>
    <t>07.2023-09.2023</t>
  </si>
  <si>
    <t>jarociński</t>
  </si>
  <si>
    <t>IR-VII.801.1.108.2023</t>
  </si>
  <si>
    <t>pilski</t>
  </si>
  <si>
    <t>Remont chodnika przy drodze powiatowej nr 1226P – ul. Śniadeckich w Pile</t>
  </si>
  <si>
    <t>06.2023-08.2023</t>
  </si>
  <si>
    <t>IR-VII.801.1.214.2023</t>
  </si>
  <si>
    <t>grodziski</t>
  </si>
  <si>
    <t>Remont drogi powiatowej nr 2459P Piekary - Bielawy - Granowo na odcinku od skrzyżowania z drogą krajową nr 32 do końca miejscowości Separowo</t>
  </si>
  <si>
    <t>08.2023-11.2023</t>
  </si>
  <si>
    <t>kępiński</t>
  </si>
  <si>
    <t>05.2023-10.2023</t>
  </si>
  <si>
    <t>IR-VII.801.1.359.2023</t>
  </si>
  <si>
    <t>nowotomyski</t>
  </si>
  <si>
    <t>Remont drogi powiatowej nr 2714P Róża - Sątopy</t>
  </si>
  <si>
    <t>IR-VII.801.1.360.2023</t>
  </si>
  <si>
    <t>Remont drogi powiatowej nr 2706P Trzciel - Jabłonka Stara</t>
  </si>
  <si>
    <t>IR-VII.801.1.211.2023</t>
  </si>
  <si>
    <t>Remont drogi powiatowej nr 2050P Oborniki - Objezierze na odcinku od m. Wymysłowo do m. Uścikowo.</t>
  </si>
  <si>
    <t>08.2023-09.2023</t>
  </si>
  <si>
    <t>krotoszyński</t>
  </si>
  <si>
    <t>05.2023-07.2023</t>
  </si>
  <si>
    <t>średzki</t>
  </si>
  <si>
    <t>08.2023-06.2024</t>
  </si>
  <si>
    <t>IR-VII.801.1.15.2023</t>
  </si>
  <si>
    <t>Remont drogi powiatowej nr 1857P Szamotuły - Górka na odcinku ok. 350 m</t>
  </si>
  <si>
    <t>koniński</t>
  </si>
  <si>
    <t>IR-VII.801.1.118.2023</t>
  </si>
  <si>
    <t>chodzieski</t>
  </si>
  <si>
    <t>Remont odcinka drogi powiatowej nr 1481P w m. Oleśnica</t>
  </si>
  <si>
    <t>IR-VII.801.1.69.2023</t>
  </si>
  <si>
    <t>czarnkowsko-trzcianecki</t>
  </si>
  <si>
    <t>Remont drogi powiatowej nr 1350P na odcinku Prusinowo - Jędrzejewo</t>
  </si>
  <si>
    <t>07.2023-12.2023</t>
  </si>
  <si>
    <t>IR-VII.801.1.117.2023</t>
  </si>
  <si>
    <t>Remont odcinka drogi powiatowej nr 1177P w m. Grabówka</t>
  </si>
  <si>
    <t>IR-VII.801.1.231.2023</t>
  </si>
  <si>
    <t xml:space="preserve">Remont drogi powiatowej nr 1653P w m. Rościnno </t>
  </si>
  <si>
    <t>05.2023-09.2023</t>
  </si>
  <si>
    <t>IR-VII.801.1.111.2023</t>
  </si>
  <si>
    <t>złotowski</t>
  </si>
  <si>
    <t>Remont drogi powiatowej nr 1037P Lipka- Mały Buczek.</t>
  </si>
  <si>
    <t>09.2023-09.2023</t>
  </si>
  <si>
    <t>IR-VII.801.1.109.2023</t>
  </si>
  <si>
    <t>Remont drogi powiatowej 1032P Zakrzewo- Prochy.</t>
  </si>
  <si>
    <t>IR-VII.801.1.213.2023</t>
  </si>
  <si>
    <t>Remont drogi powiatowej nr 2723P Grodzisk Wlkp. - Opalenica</t>
  </si>
  <si>
    <t>09.2023-08.2024</t>
  </si>
  <si>
    <t>kościański</t>
  </si>
  <si>
    <t>06.2023-10.2023</t>
  </si>
  <si>
    <t>07.2023-11.2023</t>
  </si>
  <si>
    <t>05.2023-11.2023</t>
  </si>
  <si>
    <t>IR-VII.801.1.176.2023</t>
  </si>
  <si>
    <t>Granowo (wiejska)</t>
  </si>
  <si>
    <t>Remont drogi gminnej nr 534517P w Granówku</t>
  </si>
  <si>
    <t>05.2023-12.2023</t>
  </si>
  <si>
    <t>IR-VII.801.1.149.2023</t>
  </si>
  <si>
    <t>Wolsztyn (miejsko-wiejska)</t>
  </si>
  <si>
    <t>Remont nawierzchni jezdni drogi gminnej nr 569162P - ul. Dworcowej w Wolsztynie.</t>
  </si>
  <si>
    <t>IR-VII.801.1.267.2023</t>
  </si>
  <si>
    <t>Kwilcz (wiejska)</t>
  </si>
  <si>
    <t>międzychodzki</t>
  </si>
  <si>
    <t>Remont ulicy Usługowej w miejscowości Lubosz</t>
  </si>
  <si>
    <t>IR-VII.801.1.18.2023</t>
  </si>
  <si>
    <t>Wapno (wiejska)</t>
  </si>
  <si>
    <t>Remont drogi gminnej nr 209016P Aleksandrowo-Srebrna Góra dz. nr 29</t>
  </si>
  <si>
    <t>06.2023-05.2024</t>
  </si>
  <si>
    <t>IR-VII.801.1.33.2023</t>
  </si>
  <si>
    <t>Chodzież (wiejska)</t>
  </si>
  <si>
    <t>Remont drogi gminnej nr 191016P w m. Stróżewice, gm. Chodzież</t>
  </si>
  <si>
    <t>IR-VII.801.1.139.2023</t>
  </si>
  <si>
    <t>Drawsko (wiejska)</t>
  </si>
  <si>
    <t>Remont drogi gminnej w m. Piłka</t>
  </si>
  <si>
    <t>gnieźnieński</t>
  </si>
  <si>
    <t>09.2023-11.2023</t>
  </si>
  <si>
    <t>IR-VII.801.1.197.2023</t>
  </si>
  <si>
    <t>Oborniki (miejsko-wiejska)</t>
  </si>
  <si>
    <t>Remont ulicy Miłowody w Kowanówku</t>
  </si>
  <si>
    <t>08.2023-12.2023</t>
  </si>
  <si>
    <t>IR-VII.801.1.134.2023</t>
  </si>
  <si>
    <t>Piła (miejska)</t>
  </si>
  <si>
    <t>Remont ul. Budowlanych w Pile</t>
  </si>
  <si>
    <t>06.2023-07.2023</t>
  </si>
  <si>
    <t>IR-VII.801.1.199.2023</t>
  </si>
  <si>
    <t>Remont ulicy Karola Marcinkowskiego w miejscowości Oborniki</t>
  </si>
  <si>
    <t>IR-VII.801.1.202.2023</t>
  </si>
  <si>
    <t>Trzcianka (miejsko-wiejska)</t>
  </si>
  <si>
    <t>Remont nawierzchni ul. Lelewela w Trzciance</t>
  </si>
  <si>
    <t>IR-VII.801.1.172.2023</t>
  </si>
  <si>
    <t>Rakoniewice (miejsko-wiejska)</t>
  </si>
  <si>
    <t>Remont drogi gimnnej nr 544020P w miejscowości Rakoniewice Wieś - odcinka długości ok. 200 mb</t>
  </si>
  <si>
    <t>IR-VII.801.1.63.2023</t>
  </si>
  <si>
    <t>Okonek (miejsko-wiejska)</t>
  </si>
  <si>
    <t>Remont ulicy Stawowej w Okonku</t>
  </si>
  <si>
    <t>04.2023-05.2023</t>
  </si>
  <si>
    <t>IR-VII.801.1.271.2023</t>
  </si>
  <si>
    <t>Obrzycko (miejska)</t>
  </si>
  <si>
    <t>Remont ulicy Mickiewicza w Obrzycku</t>
  </si>
  <si>
    <t>04.2023-12.2023</t>
  </si>
  <si>
    <t>IR-VII.801.1.153.2023</t>
  </si>
  <si>
    <t>Czarnków (wiejska)</t>
  </si>
  <si>
    <t>Remont drogi gminnej nr 180361P w miejscowości Sarbia</t>
  </si>
  <si>
    <t>Kępno (miejsko-wiejska)</t>
  </si>
  <si>
    <t>04.2023-09.2023</t>
  </si>
  <si>
    <t>IR-VII.801.1.188.2023</t>
  </si>
  <si>
    <t>Krajenka (miejsko-wiejska)</t>
  </si>
  <si>
    <t>Remont drogi gminnej w miejscowości Krajenka - ul. ks. M. Grochowskiego</t>
  </si>
  <si>
    <t>IR-VII.801.1.268.2023</t>
  </si>
  <si>
    <t>Remont ulicy Dworcowej w miejscowości Kwilcz</t>
  </si>
  <si>
    <t>12.2023-03.2024</t>
  </si>
  <si>
    <t>IR-VII.801.1.138.2023</t>
  </si>
  <si>
    <t>Ryczywół (wiejska)</t>
  </si>
  <si>
    <t>Remont odcinka drogi nr 273521P Wiardunki-RSP dr. powiatowa</t>
  </si>
  <si>
    <t>03.2023-11.2023</t>
  </si>
  <si>
    <t>IR-VII.801.1.371.2023</t>
  </si>
  <si>
    <t>Lubasz (wiejska)</t>
  </si>
  <si>
    <t>Remont drogi gminnej Nr 183284P w Kruteczku</t>
  </si>
  <si>
    <t>IR-VII.801.1.94.2023</t>
  </si>
  <si>
    <t>Kamieniec (wiejska)</t>
  </si>
  <si>
    <t>Remont drogi gminnej w m. Karczewo</t>
  </si>
  <si>
    <t>Kazimierz Biskupi (wiejska)</t>
  </si>
  <si>
    <t>IR-VII.801.1.251.2023</t>
  </si>
  <si>
    <t>Gołańcz (miejsko-wiejska)</t>
  </si>
  <si>
    <t>Remont drogi gminnej nr 14P Czerlin - Panigródz</t>
  </si>
  <si>
    <t>08.2023-10.2023</t>
  </si>
  <si>
    <t>IR-VII.801.1.247.2023</t>
  </si>
  <si>
    <t>Zbąszyń (miejsko-wiejska)</t>
  </si>
  <si>
    <t xml:space="preserve">Remont drogi gminnej Nr 387016P w miejsowości Perzyny </t>
  </si>
  <si>
    <t>IR-VII.801.1.83.2023</t>
  </si>
  <si>
    <t>Wyrzysk (miejsko-wiejska)</t>
  </si>
  <si>
    <t>Remont drogi gminnej nr G129347P w Kosztowie.</t>
  </si>
  <si>
    <t>IR-VII.801.1.203.2023</t>
  </si>
  <si>
    <t>Obrzycko (wiejska)</t>
  </si>
  <si>
    <t>Remont drogi gminnej nr 246519 w miejscowości Słopanowo.</t>
  </si>
  <si>
    <t>09.2023-07.2024</t>
  </si>
  <si>
    <t>IR-VII.801.1.26.2023</t>
  </si>
  <si>
    <t>Damasławek (wiejska)</t>
  </si>
  <si>
    <t>Remont drogi nr 212008P w m. Stępuchowo</t>
  </si>
  <si>
    <t>IR-VII.801.1.270.2023</t>
  </si>
  <si>
    <t>Remont ulicy Kościelnej w Obrzycku</t>
  </si>
  <si>
    <t>IR-VII.801.1.180.2023</t>
  </si>
  <si>
    <t>Lipka (wiejska)</t>
  </si>
  <si>
    <t>Remont drogi gminnej nr 103102,  ul. Mickiewicza, miejscowość Lipka, gm. Lipka</t>
  </si>
  <si>
    <t>IR-VII.801.1.342.2023</t>
  </si>
  <si>
    <t>Siedlec (wiejska)</t>
  </si>
  <si>
    <t>Remont drogi gminnej G565531P w m. Stara Tuchorza</t>
  </si>
  <si>
    <t>IR-VII.801.1.135.2023</t>
  </si>
  <si>
    <t>Remont ul. Konopnickiej w Pile</t>
  </si>
  <si>
    <t>07.2023-08.2023</t>
  </si>
  <si>
    <t>IR-VII.801.1.370.2023</t>
  </si>
  <si>
    <t>Remont drogi gminnej Nr 183291P w Kamionce</t>
  </si>
  <si>
    <t>Rokietnica (wiejska)</t>
  </si>
  <si>
    <t>IR-VII.801.1.30.2023</t>
  </si>
  <si>
    <t>Tarnówka (wiejska)</t>
  </si>
  <si>
    <t>Remont nawierzchni drogi publicznej w Tarnówce, ul. Pocztowa; dz. nr 885/3, 885/1</t>
  </si>
  <si>
    <t>IR-VII.801.1.28.2023</t>
  </si>
  <si>
    <t>Kaźmierz (wiejska)</t>
  </si>
  <si>
    <t>Remont drogi gminnej nr 243508P w Kopaninie.</t>
  </si>
  <si>
    <t>IR-VII.801.1.339.2023</t>
  </si>
  <si>
    <t>Remont drogi gminnej G565521P relacji Godziszewo - Zakrzewo</t>
  </si>
  <si>
    <t>IR-VII.801.1.174.2023</t>
  </si>
  <si>
    <t>Szydłowo (wiejska)</t>
  </si>
  <si>
    <t>Remont nawierzchni ulicy Jana Pawła II w Starej Łubiance</t>
  </si>
  <si>
    <t>IR-VII.801.1.200.2023</t>
  </si>
  <si>
    <t>Remont drogi gminnej nr 163107P, tj. ul. P. Skargi w Trzciance.</t>
  </si>
  <si>
    <t>IR-VII.801.1.31.2023</t>
  </si>
  <si>
    <t>Zakrzewo (wiejska)</t>
  </si>
  <si>
    <t>Remont drogi gminnej nr 104027P ul. Sikorskiego położonej w miejscowości Zakrzewo.</t>
  </si>
  <si>
    <t>IR-VII.801.1.204.2023</t>
  </si>
  <si>
    <t>Remont drpgi gminnej Nr 246517 w miejscowości Kobylniki.</t>
  </si>
  <si>
    <t>10.2023-10.2023</t>
  </si>
  <si>
    <t>IR-VII.801.1.189.2023</t>
  </si>
  <si>
    <t>Remont drogi gminnej w miejscowości Krajenka - ul. Poprzeczna</t>
  </si>
  <si>
    <t>IR-VII.801.1.148.2023</t>
  </si>
  <si>
    <t>Remont nawierzchni jezdni drogi gminnej nr 569115P - ul. Komorowskiej w Wolsztynie</t>
  </si>
  <si>
    <t>IR-VII.801.1.20.2023</t>
  </si>
  <si>
    <t>Wronki (miejsko-wiejska)</t>
  </si>
  <si>
    <t>Remont nawierzchni asfaltowej na ul. Polnej w m. Wronki</t>
  </si>
  <si>
    <t>04.2023-07.2023</t>
  </si>
  <si>
    <t>IR-VII.801.1.27.2023</t>
  </si>
  <si>
    <t>Remont drogi gminnej nr 243510P w Radzynach</t>
  </si>
  <si>
    <t>IR-VII.801.1.330.2023</t>
  </si>
  <si>
    <t>Białośliwie (wiejska)</t>
  </si>
  <si>
    <t>Remont chodnika przy drodze gminnej nr 129620P w Krostkowie</t>
  </si>
  <si>
    <t>IR-VII.801.1.85.2023</t>
  </si>
  <si>
    <t>Remont drogi gminnej nr G129381P – ul. XX-lecia w Osieku nad Notecią.</t>
  </si>
  <si>
    <t>IR-VII.801.1.304.2023</t>
  </si>
  <si>
    <t>Remont nawierzchni drogowej i chodnika na drodze powiatowej nr 4331P w miejscowości Rozdrażew ul. Pleszewska</t>
  </si>
  <si>
    <t>IR-VII.801.1.55.2023</t>
  </si>
  <si>
    <t>Remont drogi powiatowej nr 3206P na odcinku Stefanowo - Racięcice</t>
  </si>
  <si>
    <t>IR-VII.801.1.222.2023</t>
  </si>
  <si>
    <t>Remont drogi powiatowej nr 3804P Wolsztyn - Chorzemin.</t>
  </si>
  <si>
    <t>09.2023-04.2024</t>
  </si>
  <si>
    <t>IR-VII.801.1.48.2023</t>
  </si>
  <si>
    <t xml:space="preserve">Remont drogi powiatowej nr 3205P na odcinku Przystronie - Lipiny </t>
  </si>
  <si>
    <t>IR-VII.801.1.112.2023</t>
  </si>
  <si>
    <t>Remont drogi powiatowej 1045P Tarnówka- Sokolna w miejscowości Tarnówka.</t>
  </si>
  <si>
    <t>IR-VII.801.1.79.2023</t>
  </si>
  <si>
    <t>M. Konin</t>
  </si>
  <si>
    <t>Remont ulicy Kolejowej w Koninie</t>
  </si>
  <si>
    <t>06.2023-04.2024</t>
  </si>
  <si>
    <t>IR-VII.801.1.56.2023</t>
  </si>
  <si>
    <t>Remont drogi powiatowej nr 3182P Wtórek - Wiśniewa</t>
  </si>
  <si>
    <t>IR-VII.801.1.113.2023</t>
  </si>
  <si>
    <t>Remont drogi powiatowej 1019P w miejscowości Brzeźnica.</t>
  </si>
  <si>
    <t>IR-VII.801.1.9.2023</t>
  </si>
  <si>
    <t>Remont drogi powiatowej nr 2410P Bieganowo - granica powiatu</t>
  </si>
  <si>
    <t>IR-VII.801.1.57.2023</t>
  </si>
  <si>
    <t>Remont drogi powiatowej nr 3188P na odcinku Skulska Wieś - Lisewo Parcele</t>
  </si>
  <si>
    <t>IR-VII.801.1.54.2023</t>
  </si>
  <si>
    <t>Remont drogi powiatowej nr 3234P w m. Węglewskie Holendry</t>
  </si>
  <si>
    <t>IR-VII.801.1.221.2023</t>
  </si>
  <si>
    <t xml:space="preserve">Remont drogi powiatowej nr 3792P Stara Tuchorza - Tuchorza </t>
  </si>
  <si>
    <t>IR-VII.801.1.47.2023</t>
  </si>
  <si>
    <t>Remont drogi powiatowej nr 3186P na odcinku Ostrowąż - Marianowo</t>
  </si>
  <si>
    <t>IR-VII.801.1.119.2023</t>
  </si>
  <si>
    <t>leszczyński</t>
  </si>
  <si>
    <t xml:space="preserve">Remont drogi powiatowej nr 4760P na odcinku od ronda na ul. Leszczyńskiej w m. Święciechowa do granicy z m. Leszno </t>
  </si>
  <si>
    <t>IR-VII.801.1.53.2023</t>
  </si>
  <si>
    <t>Remont drogi powiatowej nr 3241P Święcia - Dąbroszyn</t>
  </si>
  <si>
    <t>IR-VII.801.1.310.2023</t>
  </si>
  <si>
    <t>Remont nawierzchni oraz chodnika na istniejących szerokościach na drodze powiatowej 5240P ul. Zacisze w Krotoszynie</t>
  </si>
  <si>
    <t>IR-VII.801.1.215.2023</t>
  </si>
  <si>
    <t>Remont drogi powiatowej nr 2755P na odcinku od drogi krajowej nr 32 w miejscowości Rakoniewice do ostatnigo zabudowania w miejscowości Wioska</t>
  </si>
  <si>
    <t>IR-VII.801.1.14.2023</t>
  </si>
  <si>
    <t>Remont drogi powiatowej nr 1899P Obrzycko - Ostroróg na odcinku Kluczewo - Ostroróg o dł. ok. 2 km</t>
  </si>
  <si>
    <t>IR-VII.801.1.165.2023</t>
  </si>
  <si>
    <t>Żerków (miejsko-wiejska</t>
  </si>
  <si>
    <t>Remont drogi gminnej w miejscowości Sierszew</t>
  </si>
  <si>
    <t>IR-VII.801.1.207.2023</t>
  </si>
  <si>
    <t>Remont ulicy Starzyńskiej w Kiekrzu</t>
  </si>
  <si>
    <t>IR-VII.801.1.294.2023</t>
  </si>
  <si>
    <t>Wierzbinek (wiejska)</t>
  </si>
  <si>
    <t>Remont drogi gminnej nr 451003P na odcinku Łysek – Gaj</t>
  </si>
  <si>
    <t>IR-VII.801.1.279.2023</t>
  </si>
  <si>
    <t>Ostrowite (wiejska)</t>
  </si>
  <si>
    <t>Remont nawierzchni jezdni dróg gminnych w m. Tomaszewo, Przecław i Kąpiel</t>
  </si>
  <si>
    <t>IR-VII.801.1.143.2023</t>
  </si>
  <si>
    <t>Ostroróg (miejsko-wiejska)</t>
  </si>
  <si>
    <t>Remont drogi gminnej nr 255514P Zapust - Wielonek, gm. Ostroróg</t>
  </si>
  <si>
    <t>IR-VII.801.1.195.2023</t>
  </si>
  <si>
    <t>Remont ulicy 4 Stycznia 1919r. w miejscowości Oborniki</t>
  </si>
  <si>
    <t>IR-VII.801.1.281.2023</t>
  </si>
  <si>
    <t>Śrem (miejsko-wiejska)</t>
  </si>
  <si>
    <t>Remont drogi gminnej w Ostrowie</t>
  </si>
  <si>
    <t>IR-VII.801.1.292.2023</t>
  </si>
  <si>
    <t>Remont drogi gminnej nr 451007P w miejscowości Helenowo</t>
  </si>
  <si>
    <t>IR-VII.801.1.325.2023</t>
  </si>
  <si>
    <t>Remont drogi gminnej nr G859694P w Przybyszowie</t>
  </si>
  <si>
    <t>IR-VII.801.1.156.2023</t>
  </si>
  <si>
    <t>Rychwał (miejsko-wiejska)</t>
  </si>
  <si>
    <t>Remont drogi gminnej w miejscowości Grochowy</t>
  </si>
  <si>
    <t>IR-VII.801.1.76.2023</t>
  </si>
  <si>
    <t>Stare Miasto (wiejska)</t>
  </si>
  <si>
    <t>Remont drogi gminnej w nawierzchni asfaltowej w miejscowości Lisiec Wielki - Bicz, gmina Stare Miasto</t>
  </si>
  <si>
    <t>IR-VII.801.1.257.2023</t>
  </si>
  <si>
    <t>Śmigiel (miejsko-wiejska)</t>
  </si>
  <si>
    <t xml:space="preserve">Remont ul. Kościuszki i ul. Orzeszkowej w Śmiglu. </t>
  </si>
  <si>
    <t>IR-VII.801.1.322.2023</t>
  </si>
  <si>
    <t>Jarocin (miejsko-wiejska)</t>
  </si>
  <si>
    <t>Remont drogi gminnej ul. Poznańskiej w Jarocinie</t>
  </si>
  <si>
    <t>07.2023-06.2024</t>
  </si>
  <si>
    <t>IR-VII.801.1.321.2023</t>
  </si>
  <si>
    <t>Remont ciągu dróg gminnych: ul. Moniuszki, ul. Sienkiewicza, ul. Paderewskiego, ul. Dąbrowskiego i ul. Kościuszki w Jarocinie</t>
  </si>
  <si>
    <t>IR-VII.801.1.275.2023</t>
  </si>
  <si>
    <t>Wągrowiec (wiejska)</t>
  </si>
  <si>
    <t>Remont drogi gminnej w Koninku</t>
  </si>
  <si>
    <t>IR-VII.801.1.323.2023</t>
  </si>
  <si>
    <t>Remont drogi gminnej ul. Wojska Polskiego w Jarocinie</t>
  </si>
  <si>
    <t>IR-VII.801.1.101.2023</t>
  </si>
  <si>
    <t>Remont drogi gminnej Kamienica - Jóźwin</t>
  </si>
  <si>
    <t>IR-VII.801.1.264.2023</t>
  </si>
  <si>
    <t>Czempiń (miejsko-wiejska)</t>
  </si>
  <si>
    <t>Remont ul. Kasztanowej w Czempiniu.</t>
  </si>
  <si>
    <t>IR-VII.801.1.253.2023</t>
  </si>
  <si>
    <t xml:space="preserve">Remont ul. Skarzyńskiego i al. Bohaterów w Śmiglu. </t>
  </si>
  <si>
    <t>08.2023-05.2024</t>
  </si>
  <si>
    <t>IR-VII.801.1.133.2023</t>
  </si>
  <si>
    <t>Remont ul. Witaszka w Pile</t>
  </si>
  <si>
    <t>IR-VII.801.1.272.2023</t>
  </si>
  <si>
    <t>Dobra (miejsko-wiejska)</t>
  </si>
  <si>
    <t>Remont ulicy Mickiewicza w Dobrej</t>
  </si>
  <si>
    <t>IR-VII.801.1.278.2023</t>
  </si>
  <si>
    <t>Wągrowiec (miejska)</t>
  </si>
  <si>
    <t>Remont ulicy Sienkiewicza w Wągrowcu</t>
  </si>
  <si>
    <t>IR-VII.801.1.75.2023</t>
  </si>
  <si>
    <t>Remont drogi gminnej w nawierzchni asfaltowej w miejscowości Lisiec Mały, gmina Stare Miasto</t>
  </si>
  <si>
    <t>IR-VII.801.1.198.2023</t>
  </si>
  <si>
    <t>Remont ulicy Objezierskiej w miejscowości Oborniki</t>
  </si>
  <si>
    <t>07.2023-01.2024</t>
  </si>
  <si>
    <t>IR-VII.801.1.226.2023</t>
  </si>
  <si>
    <t>Rogoźno (miejsko-wiejska)</t>
  </si>
  <si>
    <t>Remont ulicy Polnej w Rogoźnie</t>
  </si>
  <si>
    <t>IR-VII.801.1.295.2023</t>
  </si>
  <si>
    <t>Trzemeszno (miejsko-wiejska)</t>
  </si>
  <si>
    <t>Remont drogi gminnej nr 289064P ul. Kopernika w m Trzemeszno, gm. Trzemeszno.</t>
  </si>
  <si>
    <t>IR-VII.801.1.386.2023</t>
  </si>
  <si>
    <t>Kleczew (miejsko-wiejska)</t>
  </si>
  <si>
    <t>Remont drogi Miłaczew - Kamionka w gminie Kleczew.</t>
  </si>
  <si>
    <t>IR-VII.801.1.263.2023</t>
  </si>
  <si>
    <t xml:space="preserve">Remont ulicy St. Kuczmerowicza w Czempiniu. </t>
  </si>
  <si>
    <t>IR-VII.801.1.97.2023</t>
  </si>
  <si>
    <t>Pniewy (miejsko-wiejska)</t>
  </si>
  <si>
    <t>Układ drogowy w Lubocześnicy - remont dróg gminnych nr 266515P i 266523P</t>
  </si>
  <si>
    <t>18*</t>
  </si>
  <si>
    <t>29*</t>
  </si>
  <si>
    <r>
      <t>Dofinansowanie przyznane w naborze</t>
    </r>
    <r>
      <rPr>
        <b/>
        <sz val="10"/>
        <rFont val="Times New Roman"/>
        <family val="1"/>
        <charset val="238"/>
      </rPr>
      <t>:</t>
    </r>
    <r>
      <rPr>
        <sz val="10"/>
        <rFont val="Times New Roman"/>
        <family val="1"/>
        <charset val="238"/>
      </rPr>
      <t xml:space="preserve"> 85 884 105,81 zł</t>
    </r>
  </si>
  <si>
    <t>Województwo: Wielkopolskie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</si>
</sst>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#,##0.00\ &quot;zł&quot;"/>
    <numFmt numFmtId="166" formatCode="#,##0.000"/>
    <numFmt numFmtId="167" formatCode="0.000"/>
    <numFmt numFmtId="168" formatCode="#,##0.00\ _z_ł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8"/>
      <color theme="5"/>
      <name val="Arial"/>
      <family val="2"/>
      <charset val="238"/>
    </font>
    <font>
      <b/>
      <sz val="10"/>
      <color theme="9"/>
      <name val="Times New Roman"/>
      <family val="1"/>
      <charset val="238"/>
    </font>
    <font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4" tint="-0.499984740745262"/>
      <name val="Times New Roman"/>
      <family val="1"/>
      <charset val="238"/>
    </font>
    <font>
      <sz val="9"/>
      <color indexed="8"/>
      <name val="Arial"/>
      <family val="2"/>
      <charset val="238"/>
    </font>
    <font>
      <b/>
      <sz val="9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sz val="9"/>
      <color theme="5"/>
      <name val="Arial"/>
      <family val="2"/>
      <charset val="238"/>
    </font>
    <font>
      <b/>
      <sz val="9"/>
      <color theme="5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51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14" fillId="0" borderId="0"/>
  </cellStyleXfs>
  <cellXfs count="17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/>
    <xf numFmtId="0" fontId="9" fillId="0" borderId="0" xfId="0" applyFont="1" applyAlignment="1">
      <alignment horizontal="center" vertical="center"/>
    </xf>
    <xf numFmtId="4" fontId="0" fillId="0" borderId="0" xfId="0" applyNumberFormat="1" applyAlignment="1">
      <alignment vertical="center"/>
    </xf>
    <xf numFmtId="4" fontId="9" fillId="0" borderId="0" xfId="0" applyNumberFormat="1" applyFont="1"/>
    <xf numFmtId="4" fontId="10" fillId="0" borderId="0" xfId="0" applyNumberFormat="1" applyFont="1"/>
    <xf numFmtId="0" fontId="1" fillId="0" borderId="0" xfId="0" applyFont="1"/>
    <xf numFmtId="4" fontId="10" fillId="0" borderId="0" xfId="0" applyNumberFormat="1" applyFont="1" applyAlignment="1">
      <alignment vertical="top"/>
    </xf>
    <xf numFmtId="0" fontId="14" fillId="0" borderId="0" xfId="1" applyFont="1" applyAlignment="1">
      <alignment vertical="center"/>
    </xf>
    <xf numFmtId="0" fontId="3" fillId="0" borderId="0" xfId="0" applyFont="1"/>
    <xf numFmtId="0" fontId="15" fillId="0" borderId="0" xfId="0" applyFont="1"/>
    <xf numFmtId="0" fontId="2" fillId="0" borderId="1" xfId="0" applyFont="1" applyBorder="1" applyAlignment="1">
      <alignment horizontal="center" vertical="center" wrapText="1"/>
    </xf>
    <xf numFmtId="4" fontId="9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6" fillId="0" borderId="2" xfId="0" applyNumberFormat="1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166" fontId="20" fillId="2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right" vertical="center" wrapText="1"/>
    </xf>
    <xf numFmtId="9" fontId="20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165" fontId="16" fillId="3" borderId="21" xfId="0" applyNumberFormat="1" applyFont="1" applyFill="1" applyBorder="1" applyAlignment="1">
      <alignment vertical="center"/>
    </xf>
    <xf numFmtId="165" fontId="16" fillId="3" borderId="22" xfId="0" applyNumberFormat="1" applyFont="1" applyFill="1" applyBorder="1" applyAlignment="1">
      <alignment vertical="center"/>
    </xf>
    <xf numFmtId="165" fontId="16" fillId="4" borderId="17" xfId="0" applyNumberFormat="1" applyFont="1" applyFill="1" applyBorder="1" applyAlignment="1">
      <alignment vertical="center"/>
    </xf>
    <xf numFmtId="165" fontId="16" fillId="3" borderId="23" xfId="0" applyNumberFormat="1" applyFont="1" applyFill="1" applyBorder="1" applyAlignment="1">
      <alignment vertical="center"/>
    </xf>
    <xf numFmtId="165" fontId="13" fillId="4" borderId="17" xfId="0" applyNumberFormat="1" applyFont="1" applyFill="1" applyBorder="1" applyAlignment="1">
      <alignment vertical="center"/>
    </xf>
    <xf numFmtId="165" fontId="21" fillId="4" borderId="17" xfId="0" applyNumberFormat="1" applyFont="1" applyFill="1" applyBorder="1" applyAlignment="1">
      <alignment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165" fontId="21" fillId="3" borderId="23" xfId="0" applyNumberFormat="1" applyFont="1" applyFill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6" fillId="3" borderId="25" xfId="0" applyFont="1" applyFill="1" applyBorder="1" applyAlignment="1">
      <alignment vertical="center"/>
    </xf>
    <xf numFmtId="0" fontId="16" fillId="3" borderId="21" xfId="0" applyFont="1" applyFill="1" applyBorder="1" applyAlignment="1">
      <alignment vertical="center"/>
    </xf>
    <xf numFmtId="0" fontId="21" fillId="3" borderId="25" xfId="0" applyFont="1" applyFill="1" applyBorder="1" applyAlignment="1">
      <alignment vertical="center"/>
    </xf>
    <xf numFmtId="0" fontId="21" fillId="3" borderId="21" xfId="0" applyFont="1" applyFill="1" applyBorder="1" applyAlignment="1">
      <alignment vertical="center"/>
    </xf>
    <xf numFmtId="165" fontId="21" fillId="3" borderId="21" xfId="0" applyNumberFormat="1" applyFont="1" applyFill="1" applyBorder="1" applyAlignment="1">
      <alignment vertical="center"/>
    </xf>
    <xf numFmtId="165" fontId="13" fillId="5" borderId="23" xfId="0" applyNumberFormat="1" applyFont="1" applyFill="1" applyBorder="1" applyAlignment="1">
      <alignment vertical="center"/>
    </xf>
    <xf numFmtId="0" fontId="13" fillId="5" borderId="25" xfId="0" applyFont="1" applyFill="1" applyBorder="1" applyAlignment="1">
      <alignment vertical="center"/>
    </xf>
    <xf numFmtId="0" fontId="13" fillId="5" borderId="21" xfId="0" applyFont="1" applyFill="1" applyBorder="1" applyAlignment="1">
      <alignment vertical="center"/>
    </xf>
    <xf numFmtId="165" fontId="13" fillId="5" borderId="21" xfId="0" applyNumberFormat="1" applyFont="1" applyFill="1" applyBorder="1" applyAlignment="1">
      <alignment vertical="center"/>
    </xf>
    <xf numFmtId="165" fontId="21" fillId="3" borderId="22" xfId="0" applyNumberFormat="1" applyFont="1" applyFill="1" applyBorder="1" applyAlignment="1">
      <alignment vertical="center"/>
    </xf>
    <xf numFmtId="165" fontId="13" fillId="5" borderId="22" xfId="0" applyNumberFormat="1" applyFont="1" applyFill="1" applyBorder="1" applyAlignment="1">
      <alignment vertical="center"/>
    </xf>
    <xf numFmtId="0" fontId="12" fillId="3" borderId="21" xfId="0" applyFont="1" applyFill="1" applyBorder="1" applyAlignment="1">
      <alignment horizontal="center" vertical="center"/>
    </xf>
    <xf numFmtId="0" fontId="21" fillId="3" borderId="21" xfId="0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165" fontId="13" fillId="0" borderId="15" xfId="0" applyNumberFormat="1" applyFont="1" applyBorder="1" applyAlignment="1">
      <alignment vertical="center"/>
    </xf>
    <xf numFmtId="165" fontId="13" fillId="0" borderId="16" xfId="0" applyNumberFormat="1" applyFont="1" applyBorder="1" applyAlignment="1">
      <alignment vertical="center"/>
    </xf>
    <xf numFmtId="165" fontId="13" fillId="0" borderId="18" xfId="0" applyNumberFormat="1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165" fontId="13" fillId="0" borderId="3" xfId="0" applyNumberFormat="1" applyFont="1" applyBorder="1" applyAlignment="1">
      <alignment vertical="center"/>
    </xf>
    <xf numFmtId="165" fontId="13" fillId="0" borderId="5" xfId="0" applyNumberFormat="1" applyFont="1" applyBorder="1" applyAlignment="1">
      <alignment vertical="center"/>
    </xf>
    <xf numFmtId="165" fontId="13" fillId="2" borderId="24" xfId="0" applyNumberFormat="1" applyFont="1" applyFill="1" applyBorder="1" applyAlignment="1">
      <alignment vertical="center"/>
    </xf>
    <xf numFmtId="0" fontId="17" fillId="6" borderId="26" xfId="0" applyFont="1" applyFill="1" applyBorder="1" applyAlignment="1">
      <alignment horizontal="left" vertical="center" wrapText="1"/>
    </xf>
    <xf numFmtId="0" fontId="17" fillId="0" borderId="27" xfId="0" applyFont="1" applyBorder="1" applyAlignment="1">
      <alignment vertical="center" wrapText="1"/>
    </xf>
    <xf numFmtId="167" fontId="17" fillId="6" borderId="28" xfId="0" applyNumberFormat="1" applyFont="1" applyFill="1" applyBorder="1" applyAlignment="1">
      <alignment horizontal="right" vertical="center" wrapText="1"/>
    </xf>
    <xf numFmtId="0" fontId="22" fillId="2" borderId="1" xfId="0" applyFont="1" applyFill="1" applyBorder="1" applyAlignment="1">
      <alignment horizontal="right" vertical="center"/>
    </xf>
    <xf numFmtId="4" fontId="17" fillId="6" borderId="30" xfId="0" applyNumberFormat="1" applyFont="1" applyFill="1" applyBorder="1" applyAlignment="1">
      <alignment horizontal="right" vertical="center" wrapText="1"/>
    </xf>
    <xf numFmtId="9" fontId="17" fillId="6" borderId="30" xfId="0" applyNumberFormat="1" applyFont="1" applyFill="1" applyBorder="1" applyAlignment="1">
      <alignment horizontal="right" vertical="center" wrapText="1"/>
    </xf>
    <xf numFmtId="4" fontId="17" fillId="0" borderId="1" xfId="0" applyNumberFormat="1" applyFont="1" applyBorder="1" applyAlignment="1">
      <alignment horizontal="right" vertical="center" wrapText="1"/>
    </xf>
    <xf numFmtId="4" fontId="6" fillId="6" borderId="29" xfId="0" applyNumberFormat="1" applyFont="1" applyFill="1" applyBorder="1" applyAlignment="1">
      <alignment horizontal="right" vertical="center" wrapText="1"/>
    </xf>
    <xf numFmtId="167" fontId="17" fillId="6" borderId="1" xfId="0" applyNumberFormat="1" applyFont="1" applyFill="1" applyBorder="1" applyAlignment="1">
      <alignment horizontal="right" vertical="center" wrapText="1"/>
    </xf>
    <xf numFmtId="0" fontId="17" fillId="2" borderId="1" xfId="0" applyFont="1" applyFill="1" applyBorder="1" applyAlignment="1">
      <alignment horizontal="left" vertical="center"/>
    </xf>
    <xf numFmtId="0" fontId="17" fillId="2" borderId="34" xfId="0" applyFont="1" applyFill="1" applyBorder="1" applyAlignment="1">
      <alignment horizontal="left" vertical="center"/>
    </xf>
    <xf numFmtId="0" fontId="17" fillId="0" borderId="34" xfId="0" applyFont="1" applyBorder="1" applyAlignment="1">
      <alignment vertical="center" wrapText="1"/>
    </xf>
    <xf numFmtId="0" fontId="17" fillId="6" borderId="34" xfId="0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left" vertical="center" wrapText="1"/>
    </xf>
    <xf numFmtId="0" fontId="17" fillId="6" borderId="34" xfId="0" applyFont="1" applyFill="1" applyBorder="1" applyAlignment="1">
      <alignment horizontal="left" vertical="center" wrapText="1"/>
    </xf>
    <xf numFmtId="167" fontId="17" fillId="6" borderId="34" xfId="0" applyNumberFormat="1" applyFont="1" applyFill="1" applyBorder="1" applyAlignment="1">
      <alignment horizontal="right" vertical="center" wrapText="1"/>
    </xf>
    <xf numFmtId="0" fontId="22" fillId="2" borderId="34" xfId="0" applyFont="1" applyFill="1" applyBorder="1" applyAlignment="1">
      <alignment horizontal="right" vertical="center"/>
    </xf>
    <xf numFmtId="9" fontId="17" fillId="6" borderId="34" xfId="0" applyNumberFormat="1" applyFont="1" applyFill="1" applyBorder="1" applyAlignment="1">
      <alignment horizontal="right" vertical="center" wrapText="1"/>
    </xf>
    <xf numFmtId="168" fontId="17" fillId="0" borderId="26" xfId="0" applyNumberFormat="1" applyFont="1" applyBorder="1" applyAlignment="1">
      <alignment horizontal="right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left" vertical="center" wrapText="1"/>
    </xf>
    <xf numFmtId="9" fontId="17" fillId="6" borderId="1" xfId="0" applyNumberFormat="1" applyFont="1" applyFill="1" applyBorder="1" applyAlignment="1">
      <alignment horizontal="right" vertical="center" wrapText="1"/>
    </xf>
    <xf numFmtId="9" fontId="17" fillId="7" borderId="1" xfId="0" applyNumberFormat="1" applyFont="1" applyFill="1" applyBorder="1" applyAlignment="1">
      <alignment horizontal="righ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4" fontId="6" fillId="6" borderId="1" xfId="0" applyNumberFormat="1" applyFont="1" applyFill="1" applyBorder="1" applyAlignment="1">
      <alignment horizontal="right" vertical="center" wrapText="1"/>
    </xf>
    <xf numFmtId="4" fontId="6" fillId="6" borderId="34" xfId="0" applyNumberFormat="1" applyFont="1" applyFill="1" applyBorder="1" applyAlignment="1">
      <alignment horizontal="right" vertical="center" wrapText="1"/>
    </xf>
    <xf numFmtId="0" fontId="3" fillId="2" borderId="0" xfId="0" applyFont="1" applyFill="1"/>
    <xf numFmtId="0" fontId="14" fillId="2" borderId="0" xfId="1" applyFont="1" applyFill="1" applyAlignment="1">
      <alignment vertical="center"/>
    </xf>
    <xf numFmtId="0" fontId="15" fillId="2" borderId="0" xfId="0" applyFont="1" applyFill="1"/>
    <xf numFmtId="0" fontId="0" fillId="2" borderId="0" xfId="0" applyFill="1"/>
    <xf numFmtId="0" fontId="25" fillId="6" borderId="26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right" vertical="center"/>
    </xf>
    <xf numFmtId="4" fontId="26" fillId="6" borderId="29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14" fillId="0" borderId="0" xfId="1" applyFont="1" applyAlignment="1">
      <alignment horizontal="left" vertical="center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25" fillId="2" borderId="34" xfId="0" applyFont="1" applyFill="1" applyBorder="1" applyAlignment="1">
      <alignment horizontal="left" vertical="center"/>
    </xf>
    <xf numFmtId="0" fontId="25" fillId="6" borderId="26" xfId="0" applyFont="1" applyFill="1" applyBorder="1" applyAlignment="1">
      <alignment horizontal="right" vertical="center" wrapText="1"/>
    </xf>
    <xf numFmtId="4" fontId="26" fillId="6" borderId="30" xfId="0" applyNumberFormat="1" applyFont="1" applyFill="1" applyBorder="1" applyAlignment="1">
      <alignment horizontal="right" vertical="center" wrapText="1"/>
    </xf>
    <xf numFmtId="4" fontId="26" fillId="0" borderId="1" xfId="0" applyNumberFormat="1" applyFont="1" applyBorder="1" applyAlignment="1">
      <alignment vertical="center" wrapText="1"/>
    </xf>
    <xf numFmtId="4" fontId="25" fillId="6" borderId="30" xfId="0" applyNumberFormat="1" applyFont="1" applyFill="1" applyBorder="1" applyAlignment="1">
      <alignment horizontal="right"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left" vertical="center" wrapText="1"/>
    </xf>
    <xf numFmtId="167" fontId="25" fillId="6" borderId="1" xfId="0" applyNumberFormat="1" applyFont="1" applyFill="1" applyBorder="1" applyAlignment="1">
      <alignment horizontal="right" vertical="center" wrapText="1"/>
    </xf>
    <xf numFmtId="4" fontId="26" fillId="6" borderId="1" xfId="0" applyNumberFormat="1" applyFont="1" applyFill="1" applyBorder="1" applyAlignment="1">
      <alignment horizontal="right" vertical="center" wrapText="1"/>
    </xf>
    <xf numFmtId="4" fontId="25" fillId="6" borderId="1" xfId="0" applyNumberFormat="1" applyFont="1" applyFill="1" applyBorder="1" applyAlignment="1">
      <alignment horizontal="right" vertical="center" wrapText="1"/>
    </xf>
    <xf numFmtId="9" fontId="25" fillId="6" borderId="1" xfId="0" applyNumberFormat="1" applyFont="1" applyFill="1" applyBorder="1" applyAlignment="1">
      <alignment horizontal="right" vertical="center" wrapText="1"/>
    </xf>
    <xf numFmtId="168" fontId="25" fillId="2" borderId="26" xfId="0" applyNumberFormat="1" applyFont="1" applyFill="1" applyBorder="1" applyAlignment="1">
      <alignment horizontal="right" vertical="center" wrapText="1"/>
    </xf>
    <xf numFmtId="9" fontId="17" fillId="6" borderId="30" xfId="0" applyNumberFormat="1" applyFont="1" applyFill="1" applyBorder="1" applyAlignment="1">
      <alignment horizontal="center" vertical="center" wrapText="1"/>
    </xf>
    <xf numFmtId="9" fontId="25" fillId="6" borderId="30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17" fillId="0" borderId="34" xfId="0" applyFont="1" applyBorder="1" applyAlignment="1">
      <alignment horizontal="left" vertical="center"/>
    </xf>
    <xf numFmtId="0" fontId="25" fillId="2" borderId="1" xfId="0" applyFont="1" applyFill="1" applyBorder="1" applyAlignment="1">
      <alignment horizontal="left" vertical="center"/>
    </xf>
    <xf numFmtId="0" fontId="17" fillId="0" borderId="30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  <xf numFmtId="167" fontId="17" fillId="0" borderId="1" xfId="0" applyNumberFormat="1" applyFont="1" applyBorder="1" applyAlignment="1">
      <alignment horizontal="right" vertical="center" wrapText="1"/>
    </xf>
    <xf numFmtId="0" fontId="22" fillId="0" borderId="1" xfId="0" applyFont="1" applyBorder="1" applyAlignment="1">
      <alignment horizontal="right" vertical="center"/>
    </xf>
    <xf numFmtId="4" fontId="6" fillId="0" borderId="29" xfId="0" applyNumberFormat="1" applyFont="1" applyBorder="1" applyAlignment="1">
      <alignment horizontal="right" vertical="center" wrapText="1"/>
    </xf>
    <xf numFmtId="9" fontId="17" fillId="0" borderId="30" xfId="0" applyNumberFormat="1" applyFont="1" applyBorder="1" applyAlignment="1">
      <alignment horizontal="right" vertical="center" wrapText="1"/>
    </xf>
    <xf numFmtId="168" fontId="17" fillId="0" borderId="4" xfId="0" applyNumberFormat="1" applyFont="1" applyBorder="1" applyAlignment="1">
      <alignment horizontal="right" vertical="center"/>
    </xf>
    <xf numFmtId="0" fontId="17" fillId="0" borderId="26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right" vertical="center"/>
    </xf>
    <xf numFmtId="0" fontId="27" fillId="0" borderId="0" xfId="0" applyFont="1" applyAlignment="1">
      <alignment horizontal="center" vertical="center"/>
    </xf>
    <xf numFmtId="9" fontId="27" fillId="0" borderId="0" xfId="2" applyFont="1" applyAlignment="1">
      <alignment horizontal="center" vertical="center"/>
    </xf>
    <xf numFmtId="4" fontId="27" fillId="0" borderId="0" xfId="0" applyNumberFormat="1" applyFont="1" applyAlignment="1">
      <alignment horizontal="center" vertical="center"/>
    </xf>
    <xf numFmtId="0" fontId="27" fillId="0" borderId="0" xfId="0" applyFont="1"/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 shrinkToFit="1"/>
    </xf>
    <xf numFmtId="0" fontId="18" fillId="0" borderId="32" xfId="0" applyFont="1" applyBorder="1" applyAlignment="1">
      <alignment horizontal="center" vertical="center" wrapText="1" shrinkToFit="1"/>
    </xf>
    <xf numFmtId="0" fontId="18" fillId="0" borderId="33" xfId="0" applyFont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4" fontId="30" fillId="0" borderId="2" xfId="0" applyNumberFormat="1" applyFont="1" applyBorder="1" applyAlignment="1">
      <alignment vertical="center"/>
    </xf>
    <xf numFmtId="4" fontId="31" fillId="0" borderId="1" xfId="0" applyNumberFormat="1" applyFont="1" applyBorder="1" applyAlignment="1">
      <alignment horizontal="right" vertical="center" wrapText="1"/>
    </xf>
    <xf numFmtId="0" fontId="28" fillId="0" borderId="0" xfId="0" applyFont="1"/>
    <xf numFmtId="0" fontId="28" fillId="0" borderId="0" xfId="0" applyFont="1" applyAlignment="1">
      <alignment vertical="center"/>
    </xf>
  </cellXfs>
  <cellStyles count="7">
    <cellStyle name="Dziesiętny 2" xfId="4" xr:uid="{00000000-0005-0000-0000-000000000000}"/>
    <cellStyle name="Normalny" xfId="0" builtinId="0"/>
    <cellStyle name="Normalny 2" xfId="3" xr:uid="{00000000-0005-0000-0000-000002000000}"/>
    <cellStyle name="Normalny 2 2" xfId="5" xr:uid="{DB594A55-FB12-41C0-8C6C-62F8131F3BE9}"/>
    <cellStyle name="Normalny 2_Arkusz5" xfId="6" xr:uid="{4DEC716B-3AF5-4C80-8C6F-05201656A50E}"/>
    <cellStyle name="Normalny 3" xfId="1" xr:uid="{00000000-0005-0000-0000-000003000000}"/>
    <cellStyle name="Procentowy 2" xfId="2" xr:uid="{00000000-0005-0000-0000-00000500000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8">
    <pageSetUpPr fitToPage="1"/>
  </sheetPr>
  <dimension ref="A1:P27"/>
  <sheetViews>
    <sheetView tabSelected="1" view="pageBreakPreview" topLeftCell="A12" zoomScaleNormal="100" zoomScaleSheetLayoutView="100" workbookViewId="0">
      <selection activeCell="D20" sqref="D20"/>
    </sheetView>
  </sheetViews>
  <sheetFormatPr defaultColWidth="9.109375" defaultRowHeight="14.4" x14ac:dyDescent="0.3"/>
  <cols>
    <col min="1" max="2" width="32.109375" style="10" customWidth="1"/>
    <col min="3" max="3" width="10.6640625" style="10" customWidth="1"/>
    <col min="4" max="6" width="20.6640625" style="10" customWidth="1"/>
    <col min="7" max="7" width="20.33203125" style="10" customWidth="1"/>
    <col min="8" max="8" width="9.109375" style="10"/>
    <col min="9" max="9" width="9.109375" style="10" customWidth="1"/>
  </cols>
  <sheetData>
    <row r="1" spans="1:16" s="6" customFormat="1" ht="20.100000000000001" customHeight="1" x14ac:dyDescent="0.35">
      <c r="A1" s="3" t="s">
        <v>36</v>
      </c>
      <c r="B1" s="34"/>
      <c r="C1" s="34"/>
      <c r="D1" s="34"/>
      <c r="E1" s="34"/>
      <c r="F1" s="34"/>
      <c r="G1" s="34"/>
      <c r="H1" s="4"/>
      <c r="I1" s="4"/>
      <c r="J1" s="5"/>
      <c r="K1" s="5"/>
      <c r="L1" s="5"/>
      <c r="M1" s="5"/>
      <c r="N1" s="5"/>
      <c r="O1" s="5"/>
      <c r="P1" s="5"/>
    </row>
    <row r="2" spans="1:16" ht="20.100000000000001" customHeight="1" x14ac:dyDescent="0.3">
      <c r="A2" s="35" t="s">
        <v>35</v>
      </c>
      <c r="B2" s="36"/>
      <c r="C2" s="36"/>
      <c r="D2" s="36"/>
      <c r="E2" s="36"/>
      <c r="F2" s="36"/>
      <c r="G2" s="36"/>
      <c r="H2" s="7"/>
      <c r="I2" s="7"/>
      <c r="J2" s="8"/>
      <c r="K2" s="8"/>
      <c r="L2" s="8"/>
      <c r="M2" s="8"/>
      <c r="N2" s="8"/>
      <c r="O2" s="8"/>
      <c r="P2" s="8"/>
    </row>
    <row r="3" spans="1:16" x14ac:dyDescent="0.3">
      <c r="A3" s="9"/>
      <c r="B3" s="9"/>
      <c r="C3" s="7"/>
      <c r="D3" s="7"/>
      <c r="E3" s="7"/>
      <c r="F3" s="7"/>
      <c r="P3" s="8"/>
    </row>
    <row r="4" spans="1:16" x14ac:dyDescent="0.3">
      <c r="A4" s="11" t="s">
        <v>369</v>
      </c>
      <c r="B4" s="11"/>
      <c r="C4" s="7"/>
      <c r="D4" s="7"/>
      <c r="E4" s="7"/>
      <c r="F4" s="7"/>
      <c r="P4" s="12"/>
    </row>
    <row r="5" spans="1:16" x14ac:dyDescent="0.3">
      <c r="A5" s="7"/>
      <c r="B5" s="7"/>
      <c r="C5" s="7"/>
      <c r="D5" s="7"/>
      <c r="E5" s="7"/>
      <c r="F5" s="7"/>
      <c r="P5" s="8"/>
    </row>
    <row r="6" spans="1:16" x14ac:dyDescent="0.3">
      <c r="A6" s="11" t="s">
        <v>370</v>
      </c>
      <c r="B6" s="11"/>
      <c r="C6" s="7"/>
      <c r="D6" s="7"/>
      <c r="E6" s="7"/>
      <c r="F6" s="7"/>
      <c r="P6" s="12"/>
    </row>
    <row r="7" spans="1:16" x14ac:dyDescent="0.3">
      <c r="A7" s="11"/>
      <c r="B7" s="11"/>
      <c r="C7" s="7"/>
      <c r="D7" s="7"/>
      <c r="E7" s="7"/>
      <c r="F7" s="7"/>
      <c r="P7" s="12"/>
    </row>
    <row r="8" spans="1:16" ht="15" thickBot="1" x14ac:dyDescent="0.35">
      <c r="B8" s="11"/>
      <c r="C8" s="7"/>
      <c r="D8" s="7"/>
      <c r="E8" s="7"/>
      <c r="F8" s="7"/>
      <c r="P8" s="12"/>
    </row>
    <row r="9" spans="1:16" x14ac:dyDescent="0.3">
      <c r="B9" s="146" t="s">
        <v>15</v>
      </c>
      <c r="C9" s="147"/>
      <c r="D9" s="147"/>
      <c r="E9" s="147"/>
      <c r="F9" s="148"/>
      <c r="P9" s="12"/>
    </row>
    <row r="10" spans="1:16" x14ac:dyDescent="0.3">
      <c r="B10" s="149"/>
      <c r="C10" s="150"/>
      <c r="D10" s="150"/>
      <c r="E10" s="150"/>
      <c r="F10" s="151"/>
      <c r="P10" s="12"/>
    </row>
    <row r="11" spans="1:16" x14ac:dyDescent="0.3">
      <c r="B11" s="149"/>
      <c r="C11" s="150"/>
      <c r="D11" s="150"/>
      <c r="E11" s="150"/>
      <c r="F11" s="151"/>
      <c r="P11" s="12"/>
    </row>
    <row r="12" spans="1:16" x14ac:dyDescent="0.3">
      <c r="B12" s="149"/>
      <c r="C12" s="150"/>
      <c r="D12" s="150"/>
      <c r="E12" s="150"/>
      <c r="F12" s="151"/>
      <c r="P12" s="12"/>
    </row>
    <row r="13" spans="1:16" x14ac:dyDescent="0.3">
      <c r="B13" s="149"/>
      <c r="C13" s="150"/>
      <c r="D13" s="150"/>
      <c r="E13" s="150"/>
      <c r="F13" s="151"/>
      <c r="P13" s="12"/>
    </row>
    <row r="14" spans="1:16" ht="15" thickBot="1" x14ac:dyDescent="0.35">
      <c r="B14" s="152" t="s">
        <v>16</v>
      </c>
      <c r="C14" s="153"/>
      <c r="D14" s="153"/>
      <c r="E14" s="153"/>
      <c r="F14" s="154"/>
      <c r="P14" s="8"/>
    </row>
    <row r="15" spans="1:16" x14ac:dyDescent="0.3">
      <c r="B15" s="7"/>
      <c r="C15" s="7"/>
      <c r="D15" s="7"/>
      <c r="E15" s="7"/>
      <c r="F15" s="7"/>
      <c r="P15" s="8"/>
    </row>
    <row r="16" spans="1:16" ht="20.100000000000001" customHeight="1" thickBot="1" x14ac:dyDescent="0.35">
      <c r="A16" s="11" t="s">
        <v>0</v>
      </c>
      <c r="B16" s="11"/>
      <c r="C16" s="7"/>
      <c r="D16" s="7"/>
      <c r="E16" s="7"/>
      <c r="F16" s="7"/>
      <c r="G16" s="13"/>
      <c r="P16" s="8"/>
    </row>
    <row r="17" spans="1:16" ht="32.25" customHeight="1" thickBot="1" x14ac:dyDescent="0.35">
      <c r="A17" s="48" t="s">
        <v>1</v>
      </c>
      <c r="B17" s="49" t="s">
        <v>12</v>
      </c>
      <c r="C17" s="43" t="s">
        <v>29</v>
      </c>
      <c r="D17" s="43" t="s">
        <v>17</v>
      </c>
      <c r="E17" s="44" t="s">
        <v>18</v>
      </c>
      <c r="F17" s="45" t="s">
        <v>19</v>
      </c>
      <c r="G17" s="46">
        <v>2023</v>
      </c>
      <c r="P17" s="8"/>
    </row>
    <row r="18" spans="1:16" ht="39.9" customHeight="1" thickBot="1" x14ac:dyDescent="0.35">
      <c r="A18" s="64" t="s">
        <v>30</v>
      </c>
      <c r="B18" s="65" t="s">
        <v>31</v>
      </c>
      <c r="C18" s="66">
        <f>COUNTA('pow podst'!K3:K19)</f>
        <v>17</v>
      </c>
      <c r="D18" s="67">
        <f>SUM('pow podst'!J3:J19)</f>
        <v>34218857.519999996</v>
      </c>
      <c r="E18" s="68">
        <f>SUM('pow podst'!L3:L19)</f>
        <v>12973021.770000003</v>
      </c>
      <c r="F18" s="41">
        <f>SUM('pow podst'!K3:K19)</f>
        <v>21245835.75</v>
      </c>
      <c r="G18" s="69">
        <f>SUM('pow podst'!N3:N19)</f>
        <v>21245835.75</v>
      </c>
      <c r="H18" s="14" t="b">
        <f t="shared" ref="H18:H24" si="0">D18=(E18+F18)</f>
        <v>1</v>
      </c>
      <c r="I18" s="23" t="b">
        <f t="shared" ref="I18:I24" si="1">F18=SUM(G18:G18)</f>
        <v>1</v>
      </c>
      <c r="J18" s="15"/>
      <c r="K18" s="15"/>
      <c r="L18" s="15"/>
      <c r="M18" s="15"/>
      <c r="N18" s="8"/>
      <c r="O18" s="8"/>
      <c r="P18" s="8"/>
    </row>
    <row r="19" spans="1:16" ht="39.9" customHeight="1" thickBot="1" x14ac:dyDescent="0.35">
      <c r="A19" s="70" t="s">
        <v>32</v>
      </c>
      <c r="B19" s="71" t="s">
        <v>31</v>
      </c>
      <c r="C19" s="72">
        <f>COUNTA('gm podst'!L3:L44)</f>
        <v>42</v>
      </c>
      <c r="D19" s="73">
        <f>SUM('gm podst'!K3:K44)</f>
        <v>23672720.590000004</v>
      </c>
      <c r="E19" s="74">
        <f>SUM('gm podst'!M3:M44)</f>
        <v>10707118.310000004</v>
      </c>
      <c r="F19" s="41">
        <f>SUM('gm podst'!L3:L44)</f>
        <v>12965602.280000001</v>
      </c>
      <c r="G19" s="75">
        <f>SUM('gm podst'!O3:O44)</f>
        <v>12965602.280000001</v>
      </c>
      <c r="H19" s="14" t="b">
        <f t="shared" si="0"/>
        <v>1</v>
      </c>
      <c r="I19" s="23" t="b">
        <f t="shared" si="1"/>
        <v>1</v>
      </c>
      <c r="J19" s="15"/>
      <c r="K19" s="15"/>
      <c r="L19" s="15"/>
      <c r="M19" s="15"/>
      <c r="N19" s="15"/>
      <c r="O19" s="15"/>
      <c r="P19" s="15"/>
    </row>
    <row r="20" spans="1:16" s="17" customFormat="1" ht="39.9" customHeight="1" thickBot="1" x14ac:dyDescent="0.35">
      <c r="A20" s="50" t="s">
        <v>33</v>
      </c>
      <c r="B20" s="61" t="s">
        <v>31</v>
      </c>
      <c r="C20" s="51">
        <f>C18+C19</f>
        <v>59</v>
      </c>
      <c r="D20" s="37">
        <f>D18+D19</f>
        <v>57891578.109999999</v>
      </c>
      <c r="E20" s="38">
        <f>E18+E19</f>
        <v>23680140.080000006</v>
      </c>
      <c r="F20" s="39">
        <f>F18+F19</f>
        <v>34211438.030000001</v>
      </c>
      <c r="G20" s="40">
        <f>G18+G19</f>
        <v>34211438.030000001</v>
      </c>
      <c r="H20" s="14" t="b">
        <f t="shared" si="0"/>
        <v>1</v>
      </c>
      <c r="I20" s="23" t="b">
        <f t="shared" si="1"/>
        <v>1</v>
      </c>
      <c r="J20" s="16"/>
      <c r="K20" s="16"/>
      <c r="L20" s="16"/>
      <c r="M20" s="16"/>
      <c r="N20" s="16"/>
      <c r="O20" s="16"/>
      <c r="P20" s="16"/>
    </row>
    <row r="21" spans="1:16" ht="39.9" customHeight="1" thickBot="1" x14ac:dyDescent="0.35">
      <c r="A21" s="64" t="s">
        <v>2</v>
      </c>
      <c r="B21" s="65" t="s">
        <v>31</v>
      </c>
      <c r="C21" s="66">
        <f>COUNTA('pow rez'!K3:K20)</f>
        <v>18</v>
      </c>
      <c r="D21" s="67">
        <f>SUM('pow rez'!J3:J20)</f>
        <v>65637653.190000005</v>
      </c>
      <c r="E21" s="68">
        <f>SUM('pow rez'!L3:L20)</f>
        <v>33431113.510000002</v>
      </c>
      <c r="F21" s="41">
        <f>SUM('pow rez'!K3:K20)</f>
        <v>32206539.68</v>
      </c>
      <c r="G21" s="69">
        <f>SUM('pow rez'!N3:N20)</f>
        <v>32206539.68</v>
      </c>
      <c r="H21" s="14" t="b">
        <f t="shared" si="0"/>
        <v>1</v>
      </c>
      <c r="I21" s="23" t="b">
        <f t="shared" si="1"/>
        <v>1</v>
      </c>
      <c r="J21" s="15"/>
      <c r="K21" s="15"/>
      <c r="L21" s="15"/>
      <c r="M21" s="15"/>
      <c r="N21" s="15"/>
      <c r="O21" s="15"/>
      <c r="P21" s="15"/>
    </row>
    <row r="22" spans="1:16" ht="39.9" customHeight="1" thickBot="1" x14ac:dyDescent="0.35">
      <c r="A22" s="70" t="s">
        <v>3</v>
      </c>
      <c r="B22" s="71" t="s">
        <v>31</v>
      </c>
      <c r="C22" s="72">
        <f>COUNTA('gm rez'!L3:L31)</f>
        <v>29</v>
      </c>
      <c r="D22" s="73">
        <f>SUM('gm rez'!K3:K31)</f>
        <v>57037578.519999988</v>
      </c>
      <c r="E22" s="74">
        <f>SUM('gm rez'!M3:M31)</f>
        <v>24831038.839999996</v>
      </c>
      <c r="F22" s="41">
        <f>SUM('gm rez'!L3:L31)</f>
        <v>32206539.679999996</v>
      </c>
      <c r="G22" s="75">
        <f>SUM('gm rez'!O3:O31)</f>
        <v>32206539.679999996</v>
      </c>
      <c r="H22" s="14" t="b">
        <f t="shared" si="0"/>
        <v>1</v>
      </c>
      <c r="I22" s="23" t="b">
        <f t="shared" si="1"/>
        <v>1</v>
      </c>
      <c r="J22" s="18"/>
      <c r="K22" s="18"/>
      <c r="L22" s="18"/>
      <c r="M22" s="18"/>
      <c r="N22" s="8"/>
      <c r="O22" s="8"/>
      <c r="P22" s="8"/>
    </row>
    <row r="23" spans="1:16" ht="39.9" customHeight="1" thickBot="1" x14ac:dyDescent="0.35">
      <c r="A23" s="52" t="s">
        <v>20</v>
      </c>
      <c r="B23" s="62" t="s">
        <v>31</v>
      </c>
      <c r="C23" s="53">
        <f>C21+C22</f>
        <v>47</v>
      </c>
      <c r="D23" s="54">
        <f>D21+D22</f>
        <v>122675231.70999999</v>
      </c>
      <c r="E23" s="59">
        <f>E21+E22</f>
        <v>58262152.349999994</v>
      </c>
      <c r="F23" s="42">
        <f>F21+F22</f>
        <v>64413079.359999999</v>
      </c>
      <c r="G23" s="47">
        <f>G21+G22</f>
        <v>64413079.359999999</v>
      </c>
      <c r="H23" s="14" t="b">
        <f t="shared" si="0"/>
        <v>1</v>
      </c>
      <c r="I23" s="23" t="b">
        <f t="shared" si="1"/>
        <v>1</v>
      </c>
    </row>
    <row r="24" spans="1:16" ht="39.9" customHeight="1" thickBot="1" x14ac:dyDescent="0.35">
      <c r="A24" s="56" t="s">
        <v>28</v>
      </c>
      <c r="B24" s="63" t="s">
        <v>31</v>
      </c>
      <c r="C24" s="57">
        <f>C20+C23</f>
        <v>106</v>
      </c>
      <c r="D24" s="58">
        <f>D20+D23</f>
        <v>180566809.81999999</v>
      </c>
      <c r="E24" s="60">
        <f>E20+E23</f>
        <v>81942292.430000007</v>
      </c>
      <c r="F24" s="41">
        <f>F20+F23</f>
        <v>98624517.390000001</v>
      </c>
      <c r="G24" s="55">
        <f>G20+G23</f>
        <v>98624517.390000001</v>
      </c>
      <c r="H24" s="14" t="b">
        <f t="shared" si="0"/>
        <v>1</v>
      </c>
      <c r="I24" s="23" t="b">
        <f t="shared" si="1"/>
        <v>1</v>
      </c>
    </row>
    <row r="25" spans="1:16" x14ac:dyDescent="0.3">
      <c r="C25" s="10" t="b">
        <f>C18+C19=C20</f>
        <v>1</v>
      </c>
      <c r="D25" s="10" t="b">
        <f t="shared" ref="D25:G25" si="2">D18+D19=D20</f>
        <v>1</v>
      </c>
      <c r="E25" s="10" t="b">
        <f t="shared" si="2"/>
        <v>1</v>
      </c>
      <c r="F25" s="10" t="b">
        <f t="shared" si="2"/>
        <v>1</v>
      </c>
      <c r="G25" s="10" t="b">
        <f t="shared" si="2"/>
        <v>1</v>
      </c>
    </row>
    <row r="26" spans="1:16" x14ac:dyDescent="0.3">
      <c r="C26" s="10" t="b">
        <f>C21+C22=C23</f>
        <v>1</v>
      </c>
      <c r="D26" s="10" t="b">
        <f t="shared" ref="D26:G26" si="3">D21+D22=D23</f>
        <v>1</v>
      </c>
      <c r="E26" s="10" t="b">
        <f t="shared" si="3"/>
        <v>1</v>
      </c>
      <c r="F26" s="10" t="b">
        <f t="shared" si="3"/>
        <v>1</v>
      </c>
      <c r="G26" s="10" t="b">
        <f t="shared" si="3"/>
        <v>1</v>
      </c>
    </row>
    <row r="27" spans="1:16" x14ac:dyDescent="0.3">
      <c r="C27" s="10" t="b">
        <f>C20+C23=C24</f>
        <v>1</v>
      </c>
      <c r="D27" s="10" t="b">
        <f t="shared" ref="D27:G27" si="4">D20+D23=D24</f>
        <v>1</v>
      </c>
      <c r="E27" s="10" t="b">
        <f t="shared" si="4"/>
        <v>1</v>
      </c>
      <c r="F27" s="10" t="b">
        <f t="shared" si="4"/>
        <v>1</v>
      </c>
      <c r="G27" s="10" t="b">
        <f t="shared" si="4"/>
        <v>1</v>
      </c>
    </row>
  </sheetData>
  <mergeCells count="2">
    <mergeCell ref="B9:F13"/>
    <mergeCell ref="B14:F14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Header>&amp;LWojewództwo Wielkopolskie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4"/>
  <sheetViews>
    <sheetView showGridLines="0" view="pageBreakPreview" zoomScale="85" zoomScaleNormal="78" zoomScaleSheetLayoutView="85" workbookViewId="0">
      <selection activeCell="A3" sqref="A3:XFD3"/>
    </sheetView>
  </sheetViews>
  <sheetFormatPr defaultColWidth="9.109375" defaultRowHeight="14.4" x14ac:dyDescent="0.3"/>
  <cols>
    <col min="1" max="1" width="9.33203125" style="113" customWidth="1"/>
    <col min="2" max="2" width="19.6640625" customWidth="1"/>
    <col min="3" max="3" width="8.44140625" customWidth="1"/>
    <col min="4" max="5" width="15.6640625" customWidth="1"/>
    <col min="6" max="6" width="45.5546875" customWidth="1"/>
    <col min="7" max="7" width="10.109375" customWidth="1"/>
    <col min="8" max="8" width="13.33203125" customWidth="1"/>
    <col min="9" max="10" width="15.6640625" customWidth="1"/>
    <col min="11" max="11" width="15.6640625" style="171" customWidth="1"/>
    <col min="12" max="12" width="15.6640625" customWidth="1"/>
    <col min="13" max="13" width="15.6640625" style="1" customWidth="1"/>
    <col min="14" max="14" width="15.6640625" customWidth="1"/>
    <col min="15" max="15" width="15.6640625" style="24" customWidth="1"/>
    <col min="16" max="17" width="15.6640625" style="1" customWidth="1"/>
    <col min="18" max="18" width="15.6640625" style="24" customWidth="1"/>
  </cols>
  <sheetData>
    <row r="1" spans="1:18" ht="33.75" customHeight="1" x14ac:dyDescent="0.3">
      <c r="A1" s="160" t="s">
        <v>4</v>
      </c>
      <c r="B1" s="155" t="s">
        <v>5</v>
      </c>
      <c r="C1" s="161" t="s">
        <v>40</v>
      </c>
      <c r="D1" s="157" t="s">
        <v>6</v>
      </c>
      <c r="E1" s="157" t="s">
        <v>27</v>
      </c>
      <c r="F1" s="157" t="s">
        <v>7</v>
      </c>
      <c r="G1" s="155" t="s">
        <v>22</v>
      </c>
      <c r="H1" s="155" t="s">
        <v>8</v>
      </c>
      <c r="I1" s="155" t="s">
        <v>21</v>
      </c>
      <c r="J1" s="155" t="s">
        <v>9</v>
      </c>
      <c r="K1" s="168" t="s">
        <v>14</v>
      </c>
      <c r="L1" s="157" t="s">
        <v>11</v>
      </c>
      <c r="M1" s="155" t="s">
        <v>10</v>
      </c>
      <c r="N1" s="22" t="s">
        <v>39</v>
      </c>
      <c r="O1" s="1"/>
    </row>
    <row r="2" spans="1:18" ht="33.75" customHeight="1" x14ac:dyDescent="0.3">
      <c r="A2" s="160"/>
      <c r="B2" s="155"/>
      <c r="C2" s="162"/>
      <c r="D2" s="158"/>
      <c r="E2" s="158"/>
      <c r="F2" s="158"/>
      <c r="G2" s="155"/>
      <c r="H2" s="155"/>
      <c r="I2" s="155"/>
      <c r="J2" s="155"/>
      <c r="K2" s="168"/>
      <c r="L2" s="158"/>
      <c r="M2" s="155"/>
      <c r="N2" s="22">
        <v>2023</v>
      </c>
      <c r="O2" s="1" t="s">
        <v>23</v>
      </c>
      <c r="P2" s="1" t="s">
        <v>24</v>
      </c>
      <c r="Q2" s="1" t="s">
        <v>25</v>
      </c>
      <c r="R2" s="1" t="s">
        <v>26</v>
      </c>
    </row>
    <row r="3" spans="1:18" ht="30" customHeight="1" x14ac:dyDescent="0.3">
      <c r="A3" s="128">
        <v>2</v>
      </c>
      <c r="B3" s="76" t="s">
        <v>41</v>
      </c>
      <c r="C3" s="77" t="s">
        <v>42</v>
      </c>
      <c r="D3" s="76" t="s">
        <v>43</v>
      </c>
      <c r="E3" s="76">
        <v>3029</v>
      </c>
      <c r="F3" s="76" t="s">
        <v>44</v>
      </c>
      <c r="G3" s="28" t="s">
        <v>45</v>
      </c>
      <c r="H3" s="78">
        <v>3.879</v>
      </c>
      <c r="I3" s="79" t="s">
        <v>46</v>
      </c>
      <c r="J3" s="83">
        <v>4962841.28</v>
      </c>
      <c r="K3" s="169">
        <f t="shared" ref="K3:K19" si="0">ROUNDDOWN(J3*M3,2)</f>
        <v>3970273.02</v>
      </c>
      <c r="L3" s="29">
        <f t="shared" ref="L3:L19" si="1">J3-K3</f>
        <v>992568.26000000024</v>
      </c>
      <c r="M3" s="81">
        <v>0.8</v>
      </c>
      <c r="N3" s="82">
        <f t="shared" ref="N3:N19" si="2">K3</f>
        <v>3970273.02</v>
      </c>
      <c r="O3" s="1" t="b">
        <f t="shared" ref="O3:O8" si="3">K3=SUM(N3:N3)</f>
        <v>1</v>
      </c>
      <c r="P3" s="25">
        <f t="shared" ref="P3:P8" si="4">ROUND(K3/J3,4)</f>
        <v>0.8</v>
      </c>
      <c r="Q3" s="26" t="b">
        <f t="shared" ref="Q3:Q8" si="5">P3=M3</f>
        <v>1</v>
      </c>
      <c r="R3" s="26" t="b">
        <f t="shared" ref="R3:R8" si="6">J3=K3+L3</f>
        <v>1</v>
      </c>
    </row>
    <row r="4" spans="1:18" ht="30" customHeight="1" x14ac:dyDescent="0.3">
      <c r="A4" s="128">
        <v>7</v>
      </c>
      <c r="B4" s="76" t="s">
        <v>49</v>
      </c>
      <c r="C4" s="77" t="s">
        <v>42</v>
      </c>
      <c r="D4" s="76" t="s">
        <v>50</v>
      </c>
      <c r="E4" s="76">
        <v>3028</v>
      </c>
      <c r="F4" s="76" t="s">
        <v>51</v>
      </c>
      <c r="G4" s="28" t="s">
        <v>45</v>
      </c>
      <c r="H4" s="78">
        <v>0.99</v>
      </c>
      <c r="I4" s="79" t="s">
        <v>52</v>
      </c>
      <c r="J4" s="83">
        <v>1819497.56</v>
      </c>
      <c r="K4" s="169">
        <f t="shared" si="0"/>
        <v>1091698.53</v>
      </c>
      <c r="L4" s="29">
        <f t="shared" si="1"/>
        <v>727799.03</v>
      </c>
      <c r="M4" s="81">
        <v>0.6</v>
      </c>
      <c r="N4" s="82">
        <f t="shared" si="2"/>
        <v>1091698.53</v>
      </c>
      <c r="O4" s="1" t="b">
        <f t="shared" si="3"/>
        <v>1</v>
      </c>
      <c r="P4" s="25">
        <f t="shared" si="4"/>
        <v>0.6</v>
      </c>
      <c r="Q4" s="26" t="b">
        <f t="shared" si="5"/>
        <v>1</v>
      </c>
      <c r="R4" s="26" t="b">
        <f t="shared" si="6"/>
        <v>1</v>
      </c>
    </row>
    <row r="5" spans="1:18" ht="30" customHeight="1" x14ac:dyDescent="0.3">
      <c r="A5" s="128">
        <v>10</v>
      </c>
      <c r="B5" s="76" t="s">
        <v>56</v>
      </c>
      <c r="C5" s="77" t="s">
        <v>42</v>
      </c>
      <c r="D5" s="76" t="s">
        <v>57</v>
      </c>
      <c r="E5" s="76">
        <v>3016</v>
      </c>
      <c r="F5" s="76" t="s">
        <v>58</v>
      </c>
      <c r="G5" s="28" t="s">
        <v>45</v>
      </c>
      <c r="H5" s="78">
        <v>1.518</v>
      </c>
      <c r="I5" s="79" t="s">
        <v>47</v>
      </c>
      <c r="J5" s="83">
        <v>1409671.08</v>
      </c>
      <c r="K5" s="169">
        <f t="shared" si="0"/>
        <v>704835.54</v>
      </c>
      <c r="L5" s="29">
        <f t="shared" si="1"/>
        <v>704835.54</v>
      </c>
      <c r="M5" s="81">
        <v>0.5</v>
      </c>
      <c r="N5" s="82">
        <f t="shared" si="2"/>
        <v>704835.54</v>
      </c>
      <c r="O5" s="1" t="b">
        <f t="shared" si="3"/>
        <v>1</v>
      </c>
      <c r="P5" s="25">
        <f t="shared" si="4"/>
        <v>0.5</v>
      </c>
      <c r="Q5" s="26" t="b">
        <f t="shared" si="5"/>
        <v>1</v>
      </c>
      <c r="R5" s="26" t="b">
        <f t="shared" si="6"/>
        <v>1</v>
      </c>
    </row>
    <row r="6" spans="1:18" ht="30" customHeight="1" x14ac:dyDescent="0.3">
      <c r="A6" s="128">
        <v>12</v>
      </c>
      <c r="B6" s="76" t="s">
        <v>60</v>
      </c>
      <c r="C6" s="77" t="s">
        <v>42</v>
      </c>
      <c r="D6" s="76" t="s">
        <v>61</v>
      </c>
      <c r="E6" s="76">
        <v>3024</v>
      </c>
      <c r="F6" s="76" t="s">
        <v>62</v>
      </c>
      <c r="G6" s="28" t="s">
        <v>45</v>
      </c>
      <c r="H6" s="78">
        <v>2.859</v>
      </c>
      <c r="I6" s="79" t="s">
        <v>63</v>
      </c>
      <c r="J6" s="83">
        <v>2493248.19</v>
      </c>
      <c r="K6" s="169">
        <f t="shared" si="0"/>
        <v>1495948.91</v>
      </c>
      <c r="L6" s="29">
        <f t="shared" si="1"/>
        <v>997299.28</v>
      </c>
      <c r="M6" s="81">
        <v>0.6</v>
      </c>
      <c r="N6" s="82">
        <f t="shared" si="2"/>
        <v>1495948.91</v>
      </c>
      <c r="O6" s="1" t="b">
        <f t="shared" si="3"/>
        <v>1</v>
      </c>
      <c r="P6" s="25">
        <f t="shared" si="4"/>
        <v>0.6</v>
      </c>
      <c r="Q6" s="26" t="b">
        <f t="shared" si="5"/>
        <v>1</v>
      </c>
      <c r="R6" s="26" t="b">
        <f t="shared" si="6"/>
        <v>1</v>
      </c>
    </row>
    <row r="7" spans="1:18" ht="30" customHeight="1" x14ac:dyDescent="0.3">
      <c r="A7" s="128">
        <v>15</v>
      </c>
      <c r="B7" s="76" t="s">
        <v>65</v>
      </c>
      <c r="C7" s="77" t="s">
        <v>42</v>
      </c>
      <c r="D7" s="76" t="s">
        <v>66</v>
      </c>
      <c r="E7" s="76">
        <v>3019</v>
      </c>
      <c r="F7" s="76" t="s">
        <v>67</v>
      </c>
      <c r="G7" s="28" t="s">
        <v>45</v>
      </c>
      <c r="H7" s="78">
        <v>0.32200000000000001</v>
      </c>
      <c r="I7" s="79" t="s">
        <v>68</v>
      </c>
      <c r="J7" s="83">
        <v>264049.91999999998</v>
      </c>
      <c r="K7" s="169">
        <f t="shared" si="0"/>
        <v>184834.94</v>
      </c>
      <c r="L7" s="29">
        <f t="shared" si="1"/>
        <v>79214.979999999981</v>
      </c>
      <c r="M7" s="81">
        <v>0.7</v>
      </c>
      <c r="N7" s="82">
        <f t="shared" si="2"/>
        <v>184834.94</v>
      </c>
      <c r="O7" s="1" t="b">
        <f t="shared" si="3"/>
        <v>1</v>
      </c>
      <c r="P7" s="25">
        <f t="shared" si="4"/>
        <v>0.7</v>
      </c>
      <c r="Q7" s="26" t="b">
        <f t="shared" si="5"/>
        <v>1</v>
      </c>
      <c r="R7" s="26" t="b">
        <f t="shared" si="6"/>
        <v>1</v>
      </c>
    </row>
    <row r="8" spans="1:18" ht="30" customHeight="1" x14ac:dyDescent="0.3">
      <c r="A8" s="128">
        <v>16</v>
      </c>
      <c r="B8" s="76" t="s">
        <v>69</v>
      </c>
      <c r="C8" s="77" t="s">
        <v>42</v>
      </c>
      <c r="D8" s="76" t="s">
        <v>70</v>
      </c>
      <c r="E8" s="76">
        <v>3005</v>
      </c>
      <c r="F8" s="76" t="s">
        <v>71</v>
      </c>
      <c r="G8" s="28" t="s">
        <v>45</v>
      </c>
      <c r="H8" s="78">
        <v>2.8809999999999998</v>
      </c>
      <c r="I8" s="79" t="s">
        <v>55</v>
      </c>
      <c r="J8" s="83">
        <v>5858979.6200000001</v>
      </c>
      <c r="K8" s="169">
        <f t="shared" si="0"/>
        <v>3515387.77</v>
      </c>
      <c r="L8" s="29">
        <f t="shared" si="1"/>
        <v>2343591.85</v>
      </c>
      <c r="M8" s="81">
        <v>0.6</v>
      </c>
      <c r="N8" s="82">
        <f t="shared" si="2"/>
        <v>3515387.77</v>
      </c>
      <c r="O8" s="1" t="b">
        <f t="shared" si="3"/>
        <v>1</v>
      </c>
      <c r="P8" s="25">
        <f t="shared" si="4"/>
        <v>0.6</v>
      </c>
      <c r="Q8" s="26" t="b">
        <f t="shared" si="5"/>
        <v>1</v>
      </c>
      <c r="R8" s="26" t="b">
        <f t="shared" si="6"/>
        <v>1</v>
      </c>
    </row>
    <row r="9" spans="1:18" ht="30" customHeight="1" x14ac:dyDescent="0.3">
      <c r="A9" s="128">
        <v>19</v>
      </c>
      <c r="B9" s="76" t="s">
        <v>75</v>
      </c>
      <c r="C9" s="77" t="s">
        <v>42</v>
      </c>
      <c r="D9" s="76" t="s">
        <v>76</v>
      </c>
      <c r="E9" s="76">
        <v>3015</v>
      </c>
      <c r="F9" s="76" t="s">
        <v>77</v>
      </c>
      <c r="G9" s="28" t="s">
        <v>45</v>
      </c>
      <c r="H9" s="78">
        <v>2.8</v>
      </c>
      <c r="I9" s="79" t="s">
        <v>63</v>
      </c>
      <c r="J9" s="83">
        <v>1831645.89</v>
      </c>
      <c r="K9" s="169">
        <f t="shared" si="0"/>
        <v>915822.94</v>
      </c>
      <c r="L9" s="29">
        <f t="shared" si="1"/>
        <v>915822.95</v>
      </c>
      <c r="M9" s="81">
        <v>0.5</v>
      </c>
      <c r="N9" s="82">
        <f t="shared" si="2"/>
        <v>915822.94</v>
      </c>
      <c r="O9" s="1" t="b">
        <f t="shared" ref="O9:O20" si="7">K9=SUM(N9:N9)</f>
        <v>1</v>
      </c>
      <c r="P9" s="25">
        <f t="shared" ref="P9:P20" si="8">ROUND(K9/J9,4)</f>
        <v>0.5</v>
      </c>
      <c r="Q9" s="26" t="b">
        <f t="shared" ref="Q9:Q19" si="9">P9=M9</f>
        <v>1</v>
      </c>
      <c r="R9" s="26" t="b">
        <f t="shared" ref="R9:R20" si="10">J9=K9+L9</f>
        <v>1</v>
      </c>
    </row>
    <row r="10" spans="1:18" ht="30" customHeight="1" x14ac:dyDescent="0.3">
      <c r="A10" s="128">
        <v>20</v>
      </c>
      <c r="B10" s="76" t="s">
        <v>78</v>
      </c>
      <c r="C10" s="77" t="s">
        <v>42</v>
      </c>
      <c r="D10" s="76" t="s">
        <v>76</v>
      </c>
      <c r="E10" s="76">
        <v>3015</v>
      </c>
      <c r="F10" s="76" t="s">
        <v>79</v>
      </c>
      <c r="G10" s="28" t="s">
        <v>45</v>
      </c>
      <c r="H10" s="78">
        <v>2.7709999999999999</v>
      </c>
      <c r="I10" s="79" t="s">
        <v>63</v>
      </c>
      <c r="J10" s="83">
        <v>2114408.13</v>
      </c>
      <c r="K10" s="169">
        <f t="shared" si="0"/>
        <v>1057204.06</v>
      </c>
      <c r="L10" s="29">
        <f t="shared" si="1"/>
        <v>1057204.0699999998</v>
      </c>
      <c r="M10" s="81">
        <v>0.5</v>
      </c>
      <c r="N10" s="82">
        <f t="shared" si="2"/>
        <v>1057204.06</v>
      </c>
      <c r="O10" s="1" t="b">
        <f t="shared" si="7"/>
        <v>1</v>
      </c>
      <c r="P10" s="25">
        <f t="shared" si="8"/>
        <v>0.5</v>
      </c>
      <c r="Q10" s="26" t="b">
        <f t="shared" si="9"/>
        <v>1</v>
      </c>
      <c r="R10" s="26" t="b">
        <f t="shared" si="10"/>
        <v>1</v>
      </c>
    </row>
    <row r="11" spans="1:18" ht="30" customHeight="1" x14ac:dyDescent="0.3">
      <c r="A11" s="128">
        <v>22</v>
      </c>
      <c r="B11" s="76" t="s">
        <v>80</v>
      </c>
      <c r="C11" s="77" t="s">
        <v>42</v>
      </c>
      <c r="D11" s="76" t="s">
        <v>57</v>
      </c>
      <c r="E11" s="76">
        <v>3016</v>
      </c>
      <c r="F11" s="76" t="s">
        <v>81</v>
      </c>
      <c r="G11" s="28" t="s">
        <v>45</v>
      </c>
      <c r="H11" s="78">
        <v>2.7919999999999998</v>
      </c>
      <c r="I11" s="79" t="s">
        <v>47</v>
      </c>
      <c r="J11" s="83">
        <v>2905577.45</v>
      </c>
      <c r="K11" s="169">
        <f t="shared" si="0"/>
        <v>1452788.72</v>
      </c>
      <c r="L11" s="29">
        <f t="shared" si="1"/>
        <v>1452788.7300000002</v>
      </c>
      <c r="M11" s="81">
        <v>0.5</v>
      </c>
      <c r="N11" s="82">
        <f t="shared" si="2"/>
        <v>1452788.72</v>
      </c>
      <c r="O11" s="1" t="b">
        <f t="shared" si="7"/>
        <v>1</v>
      </c>
      <c r="P11" s="25">
        <f t="shared" si="8"/>
        <v>0.5</v>
      </c>
      <c r="Q11" s="26" t="b">
        <f t="shared" si="9"/>
        <v>1</v>
      </c>
      <c r="R11" s="26" t="b">
        <f t="shared" si="10"/>
        <v>1</v>
      </c>
    </row>
    <row r="12" spans="1:18" ht="30" customHeight="1" x14ac:dyDescent="0.3">
      <c r="A12" s="128">
        <v>28</v>
      </c>
      <c r="B12" s="76" t="s">
        <v>87</v>
      </c>
      <c r="C12" s="77" t="s">
        <v>42</v>
      </c>
      <c r="D12" s="76" t="s">
        <v>61</v>
      </c>
      <c r="E12" s="76">
        <v>3024</v>
      </c>
      <c r="F12" s="76" t="s">
        <v>88</v>
      </c>
      <c r="G12" s="28" t="s">
        <v>45</v>
      </c>
      <c r="H12" s="78">
        <v>0.35</v>
      </c>
      <c r="I12" s="79" t="s">
        <v>63</v>
      </c>
      <c r="J12" s="83">
        <v>824679.73</v>
      </c>
      <c r="K12" s="169">
        <f t="shared" si="0"/>
        <v>494807.83</v>
      </c>
      <c r="L12" s="29">
        <f t="shared" si="1"/>
        <v>329871.89999999997</v>
      </c>
      <c r="M12" s="81">
        <v>0.6</v>
      </c>
      <c r="N12" s="82">
        <f t="shared" si="2"/>
        <v>494807.83</v>
      </c>
      <c r="O12" s="1" t="b">
        <f t="shared" si="7"/>
        <v>1</v>
      </c>
      <c r="P12" s="25">
        <f t="shared" si="8"/>
        <v>0.6</v>
      </c>
      <c r="Q12" s="26" t="b">
        <f t="shared" si="9"/>
        <v>1</v>
      </c>
      <c r="R12" s="26" t="b">
        <f t="shared" si="10"/>
        <v>1</v>
      </c>
    </row>
    <row r="13" spans="1:18" ht="30" customHeight="1" x14ac:dyDescent="0.3">
      <c r="A13" s="128">
        <v>31</v>
      </c>
      <c r="B13" s="76" t="s">
        <v>90</v>
      </c>
      <c r="C13" s="77" t="s">
        <v>42</v>
      </c>
      <c r="D13" s="76" t="s">
        <v>91</v>
      </c>
      <c r="E13" s="76">
        <v>3001</v>
      </c>
      <c r="F13" s="76" t="s">
        <v>92</v>
      </c>
      <c r="G13" s="28" t="s">
        <v>45</v>
      </c>
      <c r="H13" s="78">
        <v>1.0129999999999999</v>
      </c>
      <c r="I13" s="79" t="s">
        <v>86</v>
      </c>
      <c r="J13" s="83">
        <v>1178128.51</v>
      </c>
      <c r="K13" s="169">
        <f t="shared" si="0"/>
        <v>824689.95</v>
      </c>
      <c r="L13" s="29">
        <f t="shared" si="1"/>
        <v>353438.56000000006</v>
      </c>
      <c r="M13" s="81">
        <v>0.7</v>
      </c>
      <c r="N13" s="82">
        <f t="shared" si="2"/>
        <v>824689.95</v>
      </c>
      <c r="O13" s="1" t="b">
        <f t="shared" ref="O13:O16" si="11">K13=SUM(N13:N13)</f>
        <v>1</v>
      </c>
      <c r="P13" s="25">
        <f t="shared" ref="P13:P16" si="12">ROUND(K13/J13,4)</f>
        <v>0.7</v>
      </c>
      <c r="Q13" s="26" t="b">
        <f t="shared" ref="Q13:Q16" si="13">P13=M13</f>
        <v>1</v>
      </c>
      <c r="R13" s="26" t="b">
        <f t="shared" ref="R13:R16" si="14">J13=K13+L13</f>
        <v>1</v>
      </c>
    </row>
    <row r="14" spans="1:18" s="145" customFormat="1" ht="30" customHeight="1" x14ac:dyDescent="0.3">
      <c r="A14" s="128">
        <v>32</v>
      </c>
      <c r="B14" s="76" t="s">
        <v>93</v>
      </c>
      <c r="C14" s="77" t="s">
        <v>42</v>
      </c>
      <c r="D14" s="76" t="s">
        <v>94</v>
      </c>
      <c r="E14" s="76">
        <v>3002</v>
      </c>
      <c r="F14" s="76" t="s">
        <v>95</v>
      </c>
      <c r="G14" s="28" t="s">
        <v>45</v>
      </c>
      <c r="H14" s="78">
        <v>2.2269999999999999</v>
      </c>
      <c r="I14" s="141" t="s">
        <v>96</v>
      </c>
      <c r="J14" s="83">
        <v>1878491.2</v>
      </c>
      <c r="K14" s="169">
        <f t="shared" si="0"/>
        <v>1502792.96</v>
      </c>
      <c r="L14" s="29">
        <f t="shared" si="1"/>
        <v>375698.24</v>
      </c>
      <c r="M14" s="81">
        <v>0.8</v>
      </c>
      <c r="N14" s="82">
        <f t="shared" si="2"/>
        <v>1502792.96</v>
      </c>
      <c r="O14" s="142" t="b">
        <f t="shared" si="11"/>
        <v>1</v>
      </c>
      <c r="P14" s="143">
        <f t="shared" si="12"/>
        <v>0.8</v>
      </c>
      <c r="Q14" s="144" t="b">
        <f t="shared" si="13"/>
        <v>1</v>
      </c>
      <c r="R14" s="144" t="b">
        <f t="shared" si="14"/>
        <v>1</v>
      </c>
    </row>
    <row r="15" spans="1:18" ht="30" customHeight="1" x14ac:dyDescent="0.3">
      <c r="A15" s="128">
        <v>33</v>
      </c>
      <c r="B15" s="76" t="s">
        <v>97</v>
      </c>
      <c r="C15" s="77" t="s">
        <v>42</v>
      </c>
      <c r="D15" s="76" t="s">
        <v>91</v>
      </c>
      <c r="E15" s="76">
        <v>3001</v>
      </c>
      <c r="F15" s="76" t="s">
        <v>98</v>
      </c>
      <c r="G15" s="28" t="s">
        <v>45</v>
      </c>
      <c r="H15" s="78">
        <v>1.01</v>
      </c>
      <c r="I15" s="79" t="s">
        <v>86</v>
      </c>
      <c r="J15" s="83">
        <v>931672.18</v>
      </c>
      <c r="K15" s="169">
        <f t="shared" si="0"/>
        <v>652170.52</v>
      </c>
      <c r="L15" s="29">
        <f t="shared" si="1"/>
        <v>279501.66000000003</v>
      </c>
      <c r="M15" s="81">
        <v>0.7</v>
      </c>
      <c r="N15" s="82">
        <f t="shared" si="2"/>
        <v>652170.52</v>
      </c>
      <c r="O15" s="1" t="b">
        <f t="shared" si="11"/>
        <v>1</v>
      </c>
      <c r="P15" s="25">
        <f t="shared" si="12"/>
        <v>0.7</v>
      </c>
      <c r="Q15" s="26" t="b">
        <f t="shared" si="13"/>
        <v>1</v>
      </c>
      <c r="R15" s="26" t="b">
        <f t="shared" si="14"/>
        <v>1</v>
      </c>
    </row>
    <row r="16" spans="1:18" ht="30" customHeight="1" x14ac:dyDescent="0.3">
      <c r="A16" s="128">
        <v>34</v>
      </c>
      <c r="B16" s="76" t="s">
        <v>99</v>
      </c>
      <c r="C16" s="77" t="s">
        <v>42</v>
      </c>
      <c r="D16" s="76" t="s">
        <v>50</v>
      </c>
      <c r="E16" s="76">
        <v>3028</v>
      </c>
      <c r="F16" s="76" t="s">
        <v>100</v>
      </c>
      <c r="G16" s="28" t="s">
        <v>45</v>
      </c>
      <c r="H16" s="78">
        <v>0.95699999999999996</v>
      </c>
      <c r="I16" s="79" t="s">
        <v>52</v>
      </c>
      <c r="J16" s="83">
        <v>1416783.88</v>
      </c>
      <c r="K16" s="169">
        <f t="shared" si="0"/>
        <v>850070.32</v>
      </c>
      <c r="L16" s="29">
        <f t="shared" si="1"/>
        <v>566713.55999999994</v>
      </c>
      <c r="M16" s="81">
        <v>0.6</v>
      </c>
      <c r="N16" s="82">
        <f t="shared" si="2"/>
        <v>850070.32</v>
      </c>
      <c r="O16" s="1" t="b">
        <f t="shared" si="11"/>
        <v>1</v>
      </c>
      <c r="P16" s="25">
        <f t="shared" si="12"/>
        <v>0.6</v>
      </c>
      <c r="Q16" s="26" t="b">
        <f t="shared" si="13"/>
        <v>1</v>
      </c>
      <c r="R16" s="26" t="b">
        <f t="shared" si="14"/>
        <v>1</v>
      </c>
    </row>
    <row r="17" spans="1:18" ht="30" customHeight="1" x14ac:dyDescent="0.3">
      <c r="A17" s="128">
        <v>37</v>
      </c>
      <c r="B17" s="76" t="s">
        <v>102</v>
      </c>
      <c r="C17" s="77" t="s">
        <v>42</v>
      </c>
      <c r="D17" s="76" t="s">
        <v>103</v>
      </c>
      <c r="E17" s="76">
        <v>3031</v>
      </c>
      <c r="F17" s="76" t="s">
        <v>104</v>
      </c>
      <c r="G17" s="28" t="s">
        <v>45</v>
      </c>
      <c r="H17" s="78">
        <v>1</v>
      </c>
      <c r="I17" s="79" t="s">
        <v>105</v>
      </c>
      <c r="J17" s="83">
        <v>377000</v>
      </c>
      <c r="K17" s="169">
        <f t="shared" si="0"/>
        <v>188500</v>
      </c>
      <c r="L17" s="29">
        <f t="shared" si="1"/>
        <v>188500</v>
      </c>
      <c r="M17" s="81">
        <v>0.5</v>
      </c>
      <c r="N17" s="82">
        <f t="shared" si="2"/>
        <v>188500</v>
      </c>
      <c r="O17" s="1" t="b">
        <f t="shared" si="7"/>
        <v>1</v>
      </c>
      <c r="P17" s="25">
        <f t="shared" si="8"/>
        <v>0.5</v>
      </c>
      <c r="Q17" s="26" t="b">
        <f t="shared" si="9"/>
        <v>1</v>
      </c>
      <c r="R17" s="26" t="b">
        <f t="shared" si="10"/>
        <v>1</v>
      </c>
    </row>
    <row r="18" spans="1:18" ht="30" customHeight="1" x14ac:dyDescent="0.3">
      <c r="A18" s="128">
        <v>38</v>
      </c>
      <c r="B18" s="76" t="s">
        <v>106</v>
      </c>
      <c r="C18" s="77" t="s">
        <v>42</v>
      </c>
      <c r="D18" s="76" t="s">
        <v>103</v>
      </c>
      <c r="E18" s="76">
        <v>3031</v>
      </c>
      <c r="F18" s="76" t="s">
        <v>107</v>
      </c>
      <c r="G18" s="28" t="s">
        <v>45</v>
      </c>
      <c r="H18" s="78">
        <v>0.7</v>
      </c>
      <c r="I18" s="79" t="s">
        <v>105</v>
      </c>
      <c r="J18" s="83">
        <v>273000</v>
      </c>
      <c r="K18" s="169">
        <f t="shared" si="0"/>
        <v>136500</v>
      </c>
      <c r="L18" s="29">
        <f t="shared" si="1"/>
        <v>136500</v>
      </c>
      <c r="M18" s="81">
        <v>0.5</v>
      </c>
      <c r="N18" s="82">
        <f t="shared" si="2"/>
        <v>136500</v>
      </c>
      <c r="O18" s="1" t="b">
        <f t="shared" si="7"/>
        <v>1</v>
      </c>
      <c r="P18" s="25">
        <f t="shared" si="8"/>
        <v>0.5</v>
      </c>
      <c r="Q18" s="26" t="b">
        <f t="shared" si="9"/>
        <v>1</v>
      </c>
      <c r="R18" s="26" t="b">
        <f t="shared" si="10"/>
        <v>1</v>
      </c>
    </row>
    <row r="19" spans="1:18" ht="30" customHeight="1" x14ac:dyDescent="0.3">
      <c r="A19" s="128">
        <v>39</v>
      </c>
      <c r="B19" s="76" t="s">
        <v>108</v>
      </c>
      <c r="C19" s="77" t="s">
        <v>42</v>
      </c>
      <c r="D19" s="76" t="s">
        <v>70</v>
      </c>
      <c r="E19" s="76">
        <v>3005</v>
      </c>
      <c r="F19" s="76" t="s">
        <v>109</v>
      </c>
      <c r="G19" s="28" t="s">
        <v>45</v>
      </c>
      <c r="H19" s="78">
        <v>2.472</v>
      </c>
      <c r="I19" s="79" t="s">
        <v>55</v>
      </c>
      <c r="J19" s="83">
        <v>3679182.9</v>
      </c>
      <c r="K19" s="169">
        <f t="shared" si="0"/>
        <v>2207509.7400000002</v>
      </c>
      <c r="L19" s="29">
        <f t="shared" si="1"/>
        <v>1471673.1599999997</v>
      </c>
      <c r="M19" s="81">
        <v>0.6</v>
      </c>
      <c r="N19" s="82">
        <f t="shared" si="2"/>
        <v>2207509.7400000002</v>
      </c>
      <c r="O19" s="1" t="b">
        <f t="shared" si="7"/>
        <v>1</v>
      </c>
      <c r="P19" s="25">
        <f t="shared" si="8"/>
        <v>0.6</v>
      </c>
      <c r="Q19" s="26" t="b">
        <f t="shared" si="9"/>
        <v>1</v>
      </c>
      <c r="R19" s="26" t="b">
        <f t="shared" si="10"/>
        <v>1</v>
      </c>
    </row>
    <row r="20" spans="1:18" ht="20.100000000000001" customHeight="1" x14ac:dyDescent="0.3">
      <c r="A20" s="159" t="s">
        <v>37</v>
      </c>
      <c r="B20" s="159"/>
      <c r="C20" s="159"/>
      <c r="D20" s="159"/>
      <c r="E20" s="159"/>
      <c r="F20" s="159"/>
      <c r="G20" s="159"/>
      <c r="H20" s="30">
        <f>SUM(H3:H19)</f>
        <v>30.541</v>
      </c>
      <c r="I20" s="31" t="s">
        <v>12</v>
      </c>
      <c r="J20" s="32">
        <f>SUM(J3:J19)</f>
        <v>34218857.519999996</v>
      </c>
      <c r="K20" s="170">
        <f>SUM(K3:K19)</f>
        <v>21245835.75</v>
      </c>
      <c r="L20" s="32">
        <f>SUM(L3:L19)</f>
        <v>12973021.770000003</v>
      </c>
      <c r="M20" s="33" t="s">
        <v>12</v>
      </c>
      <c r="N20" s="32">
        <f>SUM(N3:N19)</f>
        <v>21245835.75</v>
      </c>
      <c r="O20" s="1" t="b">
        <f t="shared" si="7"/>
        <v>1</v>
      </c>
      <c r="P20" s="25">
        <f t="shared" si="8"/>
        <v>0.62090000000000001</v>
      </c>
      <c r="Q20" s="26" t="s">
        <v>12</v>
      </c>
      <c r="R20" s="26" t="b">
        <f t="shared" si="10"/>
        <v>1</v>
      </c>
    </row>
    <row r="21" spans="1:18" x14ac:dyDescent="0.3">
      <c r="A21" s="110"/>
      <c r="B21" s="20"/>
      <c r="C21" s="20"/>
      <c r="D21" s="20"/>
      <c r="E21" s="20"/>
      <c r="F21" s="20"/>
      <c r="G21" s="20"/>
    </row>
    <row r="22" spans="1:18" x14ac:dyDescent="0.3">
      <c r="A22" s="111" t="s">
        <v>38</v>
      </c>
      <c r="B22" s="19"/>
      <c r="C22" s="19"/>
      <c r="D22" s="19"/>
      <c r="E22" s="19"/>
      <c r="F22" s="19"/>
      <c r="G22" s="19"/>
      <c r="H22" s="10"/>
      <c r="I22" s="10"/>
      <c r="J22" s="2"/>
      <c r="K22" s="172"/>
      <c r="L22" s="10"/>
      <c r="N22" s="10"/>
      <c r="O22" s="1"/>
      <c r="R22" s="26"/>
    </row>
    <row r="23" spans="1:18" ht="28.5" customHeight="1" x14ac:dyDescent="0.3">
      <c r="A23" s="156" t="s">
        <v>34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"/>
    </row>
    <row r="24" spans="1:18" x14ac:dyDescent="0.3">
      <c r="B24" s="21"/>
      <c r="C24" s="21"/>
      <c r="D24" s="21"/>
      <c r="E24" s="21"/>
      <c r="F24" s="21"/>
      <c r="G24" s="21"/>
    </row>
  </sheetData>
  <mergeCells count="15">
    <mergeCell ref="G1:G2"/>
    <mergeCell ref="A23:N23"/>
    <mergeCell ref="L1:L2"/>
    <mergeCell ref="M1:M2"/>
    <mergeCell ref="H1:H2"/>
    <mergeCell ref="I1:I2"/>
    <mergeCell ref="J1:J2"/>
    <mergeCell ref="K1:K2"/>
    <mergeCell ref="D1:D2"/>
    <mergeCell ref="E1:E2"/>
    <mergeCell ref="A20:G20"/>
    <mergeCell ref="A1:A2"/>
    <mergeCell ref="B1:B2"/>
    <mergeCell ref="C1:C2"/>
    <mergeCell ref="F1:F2"/>
  </mergeCells>
  <conditionalFormatting sqref="O3:Q20">
    <cfRule type="containsText" dxfId="10" priority="13" operator="containsText" text="fałsz">
      <formula>NOT(ISERROR(SEARCH("fałsz",O3)))</formula>
    </cfRule>
  </conditionalFormatting>
  <conditionalFormatting sqref="R22 O3:R20">
    <cfRule type="cellIs" dxfId="9" priority="11" operator="equal">
      <formula>FALSE</formula>
    </cfRule>
  </conditionalFormatting>
  <dataValidations disablePrompts="1" count="2">
    <dataValidation type="list" allowBlank="1" showInputMessage="1" showErrorMessage="1" sqref="G3:G19" xr:uid="{7626797F-4DEE-4CEC-BC3C-30282A06BB26}">
      <formula1>"R"</formula1>
    </dataValidation>
    <dataValidation type="list" allowBlank="1" showInputMessage="1" showErrorMessage="1" sqref="C3:C19" xr:uid="{6B39E503-21B5-4DB0-9BB2-0DFD77693247}">
      <formula1>"N"</formula1>
    </dataValidation>
  </dataValidations>
  <pageMargins left="0.23622047244094491" right="0.23622047244094491" top="0.74803149606299213" bottom="0.74803149606299213" header="0.31496062992125984" footer="0.31496062992125984"/>
  <pageSetup paperSize="8" scale="88" fitToHeight="0" orientation="landscape" r:id="rId1"/>
  <headerFooter>
    <oddHeader>&amp;LWojewództwo Wielkopolskie - zadania powiatowe lista podstawowa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05BE2-52C9-4F4B-B919-F7D68C50D34D}">
  <sheetPr>
    <pageSetUpPr fitToPage="1"/>
  </sheetPr>
  <dimension ref="A1:S49"/>
  <sheetViews>
    <sheetView showGridLines="0" view="pageBreakPreview" topLeftCell="A38" zoomScale="85" zoomScaleNormal="78" zoomScaleSheetLayoutView="85" workbookViewId="0">
      <selection activeCell="F3" sqref="F3"/>
    </sheetView>
  </sheetViews>
  <sheetFormatPr defaultColWidth="9.109375" defaultRowHeight="14.4" x14ac:dyDescent="0.3"/>
  <cols>
    <col min="1" max="1" width="9" customWidth="1"/>
    <col min="2" max="2" width="21.44140625" style="113" customWidth="1"/>
    <col min="3" max="3" width="7.44140625" customWidth="1"/>
    <col min="4" max="4" width="15.6640625" customWidth="1"/>
    <col min="5" max="5" width="15.6640625" style="106" customWidth="1"/>
    <col min="6" max="6" width="15.6640625" customWidth="1"/>
    <col min="7" max="7" width="47.44140625" customWidth="1"/>
    <col min="8" max="8" width="10.6640625" customWidth="1"/>
    <col min="9" max="9" width="13.6640625" customWidth="1"/>
    <col min="10" max="10" width="15.6640625" customWidth="1"/>
    <col min="11" max="11" width="15.6640625" style="17" customWidth="1"/>
    <col min="12" max="12" width="15.6640625" style="171" customWidth="1"/>
    <col min="13" max="13" width="15.6640625" customWidth="1"/>
    <col min="14" max="14" width="15.6640625" style="1" customWidth="1"/>
    <col min="15" max="15" width="15.6640625" customWidth="1"/>
    <col min="16" max="16" width="15.6640625" style="24" customWidth="1"/>
    <col min="17" max="18" width="15.6640625" style="1" customWidth="1"/>
    <col min="19" max="19" width="15.6640625" style="24" customWidth="1"/>
  </cols>
  <sheetData>
    <row r="1" spans="1:19" ht="33.75" customHeight="1" x14ac:dyDescent="0.3">
      <c r="A1" s="155" t="s">
        <v>4</v>
      </c>
      <c r="B1" s="160" t="s">
        <v>5</v>
      </c>
      <c r="C1" s="161" t="s">
        <v>40</v>
      </c>
      <c r="D1" s="157" t="s">
        <v>6</v>
      </c>
      <c r="E1" s="157" t="s">
        <v>27</v>
      </c>
      <c r="F1" s="157" t="s">
        <v>13</v>
      </c>
      <c r="G1" s="157" t="s">
        <v>7</v>
      </c>
      <c r="H1" s="155" t="s">
        <v>22</v>
      </c>
      <c r="I1" s="155" t="s">
        <v>8</v>
      </c>
      <c r="J1" s="155" t="s">
        <v>21</v>
      </c>
      <c r="K1" s="155" t="s">
        <v>9</v>
      </c>
      <c r="L1" s="168" t="s">
        <v>14</v>
      </c>
      <c r="M1" s="157" t="s">
        <v>11</v>
      </c>
      <c r="N1" s="155" t="s">
        <v>10</v>
      </c>
      <c r="O1" s="22" t="s">
        <v>39</v>
      </c>
      <c r="P1" s="1"/>
    </row>
    <row r="2" spans="1:19" ht="33.75" customHeight="1" x14ac:dyDescent="0.3">
      <c r="A2" s="155"/>
      <c r="B2" s="160"/>
      <c r="C2" s="162"/>
      <c r="D2" s="158"/>
      <c r="E2" s="158"/>
      <c r="F2" s="158"/>
      <c r="G2" s="158"/>
      <c r="H2" s="155"/>
      <c r="I2" s="155"/>
      <c r="J2" s="155"/>
      <c r="K2" s="155"/>
      <c r="L2" s="168"/>
      <c r="M2" s="158"/>
      <c r="N2" s="155"/>
      <c r="O2" s="22">
        <v>2023</v>
      </c>
      <c r="P2" s="1" t="s">
        <v>23</v>
      </c>
      <c r="Q2" s="1" t="s">
        <v>24</v>
      </c>
      <c r="R2" s="1" t="s">
        <v>25</v>
      </c>
      <c r="S2" s="1" t="s">
        <v>26</v>
      </c>
    </row>
    <row r="3" spans="1:19" ht="30" customHeight="1" x14ac:dyDescent="0.3">
      <c r="A3" s="132">
        <v>1</v>
      </c>
      <c r="B3" s="132" t="s">
        <v>247</v>
      </c>
      <c r="C3" s="77" t="s">
        <v>42</v>
      </c>
      <c r="D3" s="132" t="s">
        <v>192</v>
      </c>
      <c r="E3" s="132">
        <v>3019083</v>
      </c>
      <c r="F3" s="132" t="s">
        <v>66</v>
      </c>
      <c r="G3" s="133" t="s">
        <v>248</v>
      </c>
      <c r="H3" s="28" t="s">
        <v>45</v>
      </c>
      <c r="I3" s="134">
        <v>0.496</v>
      </c>
      <c r="J3" s="135" t="s">
        <v>74</v>
      </c>
      <c r="K3" s="136">
        <v>697117.26</v>
      </c>
      <c r="L3" s="169">
        <f>ROUNDDOWN(K3*N3,2)</f>
        <v>487982.08000000002</v>
      </c>
      <c r="M3" s="29">
        <f>K3-L3</f>
        <v>209135.18</v>
      </c>
      <c r="N3" s="137">
        <v>0.7</v>
      </c>
      <c r="O3" s="138">
        <f t="shared" ref="O3" si="0">L3</f>
        <v>487982.08000000002</v>
      </c>
      <c r="P3" s="1" t="b">
        <f t="shared" ref="P3:P45" si="1">L3=SUM(O3:O3)</f>
        <v>1</v>
      </c>
      <c r="Q3" s="25">
        <f>ROUND(L3/K3,4)</f>
        <v>0.7</v>
      </c>
      <c r="R3" s="26" t="b">
        <f>Q3=N3</f>
        <v>1</v>
      </c>
      <c r="S3" s="26" t="b">
        <f t="shared" ref="S3:S45" si="2">K3=L3+M3</f>
        <v>1</v>
      </c>
    </row>
    <row r="4" spans="1:19" ht="30" customHeight="1" x14ac:dyDescent="0.3">
      <c r="A4" s="132">
        <v>5</v>
      </c>
      <c r="B4" s="132" t="s">
        <v>115</v>
      </c>
      <c r="C4" s="77" t="s">
        <v>42</v>
      </c>
      <c r="D4" s="139" t="s">
        <v>116</v>
      </c>
      <c r="E4" s="139">
        <v>3005012</v>
      </c>
      <c r="F4" s="139" t="s">
        <v>70</v>
      </c>
      <c r="G4" s="140" t="s">
        <v>117</v>
      </c>
      <c r="H4" s="28" t="s">
        <v>45</v>
      </c>
      <c r="I4" s="134">
        <v>2.052</v>
      </c>
      <c r="J4" s="135" t="s">
        <v>118</v>
      </c>
      <c r="K4" s="136">
        <v>2024215.13</v>
      </c>
      <c r="L4" s="169">
        <f t="shared" ref="L4:L31" si="3">ROUNDDOWN(K4*N4,2)</f>
        <v>1012107.56</v>
      </c>
      <c r="M4" s="29">
        <f t="shared" ref="M4:M31" si="4">K4-L4</f>
        <v>1012107.5699999998</v>
      </c>
      <c r="N4" s="137">
        <v>0.5</v>
      </c>
      <c r="O4" s="138">
        <f t="shared" ref="O4:O31" si="5">L4</f>
        <v>1012107.56</v>
      </c>
      <c r="P4" s="1" t="b">
        <f t="shared" ref="P4:P33" si="6">L4=SUM(O4:O4)</f>
        <v>1</v>
      </c>
      <c r="Q4" s="25">
        <f t="shared" ref="Q4:Q31" si="7">ROUND(L4/K4,4)</f>
        <v>0.5</v>
      </c>
      <c r="R4" s="26" t="b">
        <f t="shared" ref="R4:R31" si="8">Q4=N4</f>
        <v>1</v>
      </c>
      <c r="S4" s="26" t="b">
        <f t="shared" ref="S4:S33" si="9">K4=L4+M4</f>
        <v>1</v>
      </c>
    </row>
    <row r="5" spans="1:19" ht="30" customHeight="1" x14ac:dyDescent="0.3">
      <c r="A5" s="132">
        <v>6</v>
      </c>
      <c r="B5" s="132" t="s">
        <v>119</v>
      </c>
      <c r="C5" s="77" t="s">
        <v>42</v>
      </c>
      <c r="D5" s="139" t="s">
        <v>120</v>
      </c>
      <c r="E5" s="139">
        <v>3029033</v>
      </c>
      <c r="F5" s="139" t="s">
        <v>43</v>
      </c>
      <c r="G5" s="140" t="s">
        <v>121</v>
      </c>
      <c r="H5" s="28" t="s">
        <v>45</v>
      </c>
      <c r="I5" s="134">
        <v>0.439</v>
      </c>
      <c r="J5" s="135" t="s">
        <v>96</v>
      </c>
      <c r="K5" s="136">
        <v>599329.80000000005</v>
      </c>
      <c r="L5" s="169">
        <f t="shared" si="3"/>
        <v>299664.90000000002</v>
      </c>
      <c r="M5" s="29">
        <f t="shared" si="4"/>
        <v>299664.90000000002</v>
      </c>
      <c r="N5" s="137">
        <v>0.5</v>
      </c>
      <c r="O5" s="138">
        <f t="shared" si="5"/>
        <v>299664.90000000002</v>
      </c>
      <c r="P5" s="1" t="b">
        <f t="shared" si="6"/>
        <v>1</v>
      </c>
      <c r="Q5" s="25">
        <f t="shared" si="7"/>
        <v>0.5</v>
      </c>
      <c r="R5" s="26" t="b">
        <f t="shared" si="8"/>
        <v>1</v>
      </c>
      <c r="S5" s="26" t="b">
        <f t="shared" si="9"/>
        <v>1</v>
      </c>
    </row>
    <row r="6" spans="1:19" ht="30" customHeight="1" x14ac:dyDescent="0.3">
      <c r="A6" s="132">
        <v>7</v>
      </c>
      <c r="B6" s="132" t="s">
        <v>122</v>
      </c>
      <c r="C6" s="77" t="s">
        <v>42</v>
      </c>
      <c r="D6" s="139" t="s">
        <v>123</v>
      </c>
      <c r="E6" s="139">
        <v>3014022</v>
      </c>
      <c r="F6" s="139" t="s">
        <v>124</v>
      </c>
      <c r="G6" s="140" t="s">
        <v>125</v>
      </c>
      <c r="H6" s="28" t="s">
        <v>45</v>
      </c>
      <c r="I6" s="134">
        <v>0.20899999999999999</v>
      </c>
      <c r="J6" s="135" t="s">
        <v>113</v>
      </c>
      <c r="K6" s="136">
        <v>355300</v>
      </c>
      <c r="L6" s="169">
        <f t="shared" si="3"/>
        <v>213180</v>
      </c>
      <c r="M6" s="29">
        <f t="shared" si="4"/>
        <v>142120</v>
      </c>
      <c r="N6" s="137">
        <v>0.6</v>
      </c>
      <c r="O6" s="138">
        <f t="shared" si="5"/>
        <v>213180</v>
      </c>
      <c r="P6" s="1" t="b">
        <f t="shared" si="6"/>
        <v>1</v>
      </c>
      <c r="Q6" s="25">
        <f t="shared" si="7"/>
        <v>0.6</v>
      </c>
      <c r="R6" s="26" t="b">
        <f t="shared" si="8"/>
        <v>1</v>
      </c>
      <c r="S6" s="26" t="b">
        <f t="shared" si="9"/>
        <v>1</v>
      </c>
    </row>
    <row r="7" spans="1:19" ht="30" customHeight="1" x14ac:dyDescent="0.3">
      <c r="A7" s="132">
        <v>8</v>
      </c>
      <c r="B7" s="132" t="s">
        <v>126</v>
      </c>
      <c r="C7" s="77" t="s">
        <v>42</v>
      </c>
      <c r="D7" s="139" t="s">
        <v>127</v>
      </c>
      <c r="E7" s="139">
        <v>3028062</v>
      </c>
      <c r="F7" s="139" t="s">
        <v>50</v>
      </c>
      <c r="G7" s="140" t="s">
        <v>128</v>
      </c>
      <c r="H7" s="28" t="s">
        <v>45</v>
      </c>
      <c r="I7" s="134">
        <v>0.94</v>
      </c>
      <c r="J7" s="135" t="s">
        <v>129</v>
      </c>
      <c r="K7" s="136">
        <v>371241.5</v>
      </c>
      <c r="L7" s="169">
        <f t="shared" si="3"/>
        <v>259869.05</v>
      </c>
      <c r="M7" s="29">
        <f t="shared" si="4"/>
        <v>111372.45000000001</v>
      </c>
      <c r="N7" s="137">
        <v>0.7</v>
      </c>
      <c r="O7" s="138">
        <f t="shared" si="5"/>
        <v>259869.05</v>
      </c>
      <c r="P7" s="1" t="b">
        <f t="shared" si="6"/>
        <v>1</v>
      </c>
      <c r="Q7" s="25">
        <f t="shared" si="7"/>
        <v>0.7</v>
      </c>
      <c r="R7" s="26" t="b">
        <f t="shared" si="8"/>
        <v>1</v>
      </c>
      <c r="S7" s="26" t="b">
        <f t="shared" si="9"/>
        <v>1</v>
      </c>
    </row>
    <row r="8" spans="1:19" ht="30" customHeight="1" x14ac:dyDescent="0.3">
      <c r="A8" s="132">
        <v>9</v>
      </c>
      <c r="B8" s="132" t="s">
        <v>130</v>
      </c>
      <c r="C8" s="77" t="s">
        <v>42</v>
      </c>
      <c r="D8" s="139" t="s">
        <v>131</v>
      </c>
      <c r="E8" s="139">
        <v>3001032</v>
      </c>
      <c r="F8" s="139" t="s">
        <v>91</v>
      </c>
      <c r="G8" s="140" t="s">
        <v>132</v>
      </c>
      <c r="H8" s="28" t="s">
        <v>45</v>
      </c>
      <c r="I8" s="134">
        <v>0.998</v>
      </c>
      <c r="J8" s="135" t="s">
        <v>55</v>
      </c>
      <c r="K8" s="136">
        <v>739022.14</v>
      </c>
      <c r="L8" s="169">
        <f t="shared" si="3"/>
        <v>369511.07</v>
      </c>
      <c r="M8" s="29">
        <f t="shared" si="4"/>
        <v>369511.07</v>
      </c>
      <c r="N8" s="137">
        <v>0.5</v>
      </c>
      <c r="O8" s="138">
        <f t="shared" si="5"/>
        <v>369511.07</v>
      </c>
      <c r="P8" s="1" t="b">
        <f t="shared" si="6"/>
        <v>1</v>
      </c>
      <c r="Q8" s="25">
        <f t="shared" si="7"/>
        <v>0.5</v>
      </c>
      <c r="R8" s="26" t="b">
        <f t="shared" si="8"/>
        <v>1</v>
      </c>
      <c r="S8" s="26" t="b">
        <f t="shared" si="9"/>
        <v>1</v>
      </c>
    </row>
    <row r="9" spans="1:19" ht="30" customHeight="1" x14ac:dyDescent="0.3">
      <c r="A9" s="132">
        <v>10</v>
      </c>
      <c r="B9" s="132" t="s">
        <v>133</v>
      </c>
      <c r="C9" s="77" t="s">
        <v>42</v>
      </c>
      <c r="D9" s="139" t="s">
        <v>134</v>
      </c>
      <c r="E9" s="139">
        <v>3002032</v>
      </c>
      <c r="F9" s="139" t="s">
        <v>94</v>
      </c>
      <c r="G9" s="140" t="s">
        <v>135</v>
      </c>
      <c r="H9" s="28" t="s">
        <v>45</v>
      </c>
      <c r="I9" s="134">
        <v>0.61399999999999999</v>
      </c>
      <c r="J9" s="135" t="s">
        <v>96</v>
      </c>
      <c r="K9" s="136">
        <v>404680.36</v>
      </c>
      <c r="L9" s="169">
        <f t="shared" si="3"/>
        <v>202340.18</v>
      </c>
      <c r="M9" s="29">
        <f t="shared" si="4"/>
        <v>202340.18</v>
      </c>
      <c r="N9" s="137">
        <v>0.5</v>
      </c>
      <c r="O9" s="138">
        <f t="shared" si="5"/>
        <v>202340.18</v>
      </c>
      <c r="P9" s="1" t="b">
        <f t="shared" si="6"/>
        <v>1</v>
      </c>
      <c r="Q9" s="25">
        <f t="shared" si="7"/>
        <v>0.5</v>
      </c>
      <c r="R9" s="26" t="b">
        <f t="shared" si="8"/>
        <v>1</v>
      </c>
      <c r="S9" s="26" t="b">
        <f t="shared" si="9"/>
        <v>1</v>
      </c>
    </row>
    <row r="10" spans="1:19" ht="30" customHeight="1" x14ac:dyDescent="0.3">
      <c r="A10" s="132">
        <v>14</v>
      </c>
      <c r="B10" s="132" t="s">
        <v>138</v>
      </c>
      <c r="C10" s="77" t="s">
        <v>42</v>
      </c>
      <c r="D10" s="139" t="s">
        <v>139</v>
      </c>
      <c r="E10" s="139">
        <v>3016013</v>
      </c>
      <c r="F10" s="139" t="s">
        <v>57</v>
      </c>
      <c r="G10" s="140" t="s">
        <v>140</v>
      </c>
      <c r="H10" s="28" t="s">
        <v>45</v>
      </c>
      <c r="I10" s="134">
        <v>0.28399999999999997</v>
      </c>
      <c r="J10" s="135" t="s">
        <v>141</v>
      </c>
      <c r="K10" s="136">
        <v>226507.44</v>
      </c>
      <c r="L10" s="169">
        <f t="shared" si="3"/>
        <v>113253.72</v>
      </c>
      <c r="M10" s="29">
        <f t="shared" si="4"/>
        <v>113253.72</v>
      </c>
      <c r="N10" s="137">
        <v>0.5</v>
      </c>
      <c r="O10" s="138">
        <f t="shared" si="5"/>
        <v>113253.72</v>
      </c>
      <c r="P10" s="1" t="b">
        <f t="shared" si="6"/>
        <v>1</v>
      </c>
      <c r="Q10" s="25">
        <f t="shared" si="7"/>
        <v>0.5</v>
      </c>
      <c r="R10" s="26" t="b">
        <f t="shared" si="8"/>
        <v>1</v>
      </c>
      <c r="S10" s="26" t="b">
        <f t="shared" si="9"/>
        <v>1</v>
      </c>
    </row>
    <row r="11" spans="1:19" ht="30" customHeight="1" x14ac:dyDescent="0.3">
      <c r="A11" s="132">
        <v>15</v>
      </c>
      <c r="B11" s="132" t="s">
        <v>142</v>
      </c>
      <c r="C11" s="77" t="s">
        <v>42</v>
      </c>
      <c r="D11" s="139" t="s">
        <v>143</v>
      </c>
      <c r="E11" s="139">
        <v>3019011</v>
      </c>
      <c r="F11" s="139" t="s">
        <v>66</v>
      </c>
      <c r="G11" s="140" t="s">
        <v>144</v>
      </c>
      <c r="H11" s="28" t="s">
        <v>45</v>
      </c>
      <c r="I11" s="134">
        <v>0.14499999999999999</v>
      </c>
      <c r="J11" s="135" t="s">
        <v>145</v>
      </c>
      <c r="K11" s="136">
        <v>329972.51</v>
      </c>
      <c r="L11" s="169">
        <f t="shared" si="3"/>
        <v>164986.25</v>
      </c>
      <c r="M11" s="29">
        <f t="shared" si="4"/>
        <v>164986.26</v>
      </c>
      <c r="N11" s="137">
        <v>0.5</v>
      </c>
      <c r="O11" s="138">
        <f t="shared" si="5"/>
        <v>164986.25</v>
      </c>
      <c r="P11" s="1" t="b">
        <f t="shared" si="6"/>
        <v>1</v>
      </c>
      <c r="Q11" s="25">
        <f t="shared" si="7"/>
        <v>0.5</v>
      </c>
      <c r="R11" s="26" t="b">
        <f t="shared" si="8"/>
        <v>1</v>
      </c>
      <c r="S11" s="26" t="b">
        <f t="shared" si="9"/>
        <v>1</v>
      </c>
    </row>
    <row r="12" spans="1:19" ht="30" customHeight="1" x14ac:dyDescent="0.3">
      <c r="A12" s="132">
        <v>16</v>
      </c>
      <c r="B12" s="132" t="s">
        <v>146</v>
      </c>
      <c r="C12" s="77" t="s">
        <v>42</v>
      </c>
      <c r="D12" s="139" t="s">
        <v>139</v>
      </c>
      <c r="E12" s="139">
        <v>3016013</v>
      </c>
      <c r="F12" s="139" t="s">
        <v>57</v>
      </c>
      <c r="G12" s="140" t="s">
        <v>147</v>
      </c>
      <c r="H12" s="28" t="s">
        <v>45</v>
      </c>
      <c r="I12" s="134">
        <v>0.224</v>
      </c>
      <c r="J12" s="135" t="s">
        <v>141</v>
      </c>
      <c r="K12" s="136">
        <v>343198.03</v>
      </c>
      <c r="L12" s="169">
        <f t="shared" si="3"/>
        <v>171599.01</v>
      </c>
      <c r="M12" s="29">
        <f t="shared" si="4"/>
        <v>171599.02000000002</v>
      </c>
      <c r="N12" s="137">
        <v>0.5</v>
      </c>
      <c r="O12" s="138">
        <f t="shared" si="5"/>
        <v>171599.01</v>
      </c>
      <c r="P12" s="1" t="b">
        <f t="shared" si="6"/>
        <v>1</v>
      </c>
      <c r="Q12" s="25">
        <f t="shared" si="7"/>
        <v>0.5</v>
      </c>
      <c r="R12" s="26" t="b">
        <f t="shared" si="8"/>
        <v>1</v>
      </c>
      <c r="S12" s="26" t="b">
        <f t="shared" si="9"/>
        <v>1</v>
      </c>
    </row>
    <row r="13" spans="1:19" ht="30" customHeight="1" x14ac:dyDescent="0.3">
      <c r="A13" s="132">
        <v>17</v>
      </c>
      <c r="B13" s="132" t="s">
        <v>148</v>
      </c>
      <c r="C13" s="77" t="s">
        <v>42</v>
      </c>
      <c r="D13" s="139" t="s">
        <v>149</v>
      </c>
      <c r="E13" s="139">
        <v>3002073</v>
      </c>
      <c r="F13" s="139" t="s">
        <v>94</v>
      </c>
      <c r="G13" s="140" t="s">
        <v>150</v>
      </c>
      <c r="H13" s="28" t="s">
        <v>45</v>
      </c>
      <c r="I13" s="134">
        <v>0.317</v>
      </c>
      <c r="J13" s="135" t="s">
        <v>82</v>
      </c>
      <c r="K13" s="136">
        <v>424157.55</v>
      </c>
      <c r="L13" s="169">
        <f t="shared" si="3"/>
        <v>212078.77</v>
      </c>
      <c r="M13" s="29">
        <f t="shared" si="4"/>
        <v>212078.78</v>
      </c>
      <c r="N13" s="137">
        <v>0.5</v>
      </c>
      <c r="O13" s="138">
        <f t="shared" si="5"/>
        <v>212078.77</v>
      </c>
      <c r="P13" s="1" t="b">
        <f t="shared" si="6"/>
        <v>1</v>
      </c>
      <c r="Q13" s="25">
        <f t="shared" si="7"/>
        <v>0.5</v>
      </c>
      <c r="R13" s="26" t="b">
        <f t="shared" si="8"/>
        <v>1</v>
      </c>
      <c r="S13" s="26" t="b">
        <f t="shared" si="9"/>
        <v>1</v>
      </c>
    </row>
    <row r="14" spans="1:19" ht="30" customHeight="1" x14ac:dyDescent="0.3">
      <c r="A14" s="132">
        <v>18</v>
      </c>
      <c r="B14" s="132" t="s">
        <v>151</v>
      </c>
      <c r="C14" s="77" t="s">
        <v>42</v>
      </c>
      <c r="D14" s="139" t="s">
        <v>152</v>
      </c>
      <c r="E14" s="139">
        <v>3005043</v>
      </c>
      <c r="F14" s="139" t="s">
        <v>70</v>
      </c>
      <c r="G14" s="140" t="s">
        <v>153</v>
      </c>
      <c r="H14" s="28" t="s">
        <v>45</v>
      </c>
      <c r="I14" s="134">
        <v>0.2</v>
      </c>
      <c r="J14" s="135" t="s">
        <v>82</v>
      </c>
      <c r="K14" s="136">
        <v>157657.31</v>
      </c>
      <c r="L14" s="169">
        <f t="shared" si="3"/>
        <v>78828.649999999994</v>
      </c>
      <c r="M14" s="29">
        <f t="shared" si="4"/>
        <v>78828.66</v>
      </c>
      <c r="N14" s="137">
        <v>0.5</v>
      </c>
      <c r="O14" s="138">
        <f t="shared" si="5"/>
        <v>78828.649999999994</v>
      </c>
      <c r="P14" s="1" t="b">
        <f t="shared" si="6"/>
        <v>1</v>
      </c>
      <c r="Q14" s="25">
        <f t="shared" si="7"/>
        <v>0.5</v>
      </c>
      <c r="R14" s="26" t="b">
        <f t="shared" si="8"/>
        <v>1</v>
      </c>
      <c r="S14" s="26" t="b">
        <f t="shared" si="9"/>
        <v>1</v>
      </c>
    </row>
    <row r="15" spans="1:19" ht="30" customHeight="1" x14ac:dyDescent="0.3">
      <c r="A15" s="132">
        <v>19</v>
      </c>
      <c r="B15" s="132" t="s">
        <v>154</v>
      </c>
      <c r="C15" s="77" t="s">
        <v>42</v>
      </c>
      <c r="D15" s="139" t="s">
        <v>155</v>
      </c>
      <c r="E15" s="139">
        <v>3031053</v>
      </c>
      <c r="F15" s="139" t="s">
        <v>103</v>
      </c>
      <c r="G15" s="140" t="s">
        <v>156</v>
      </c>
      <c r="H15" s="28" t="s">
        <v>45</v>
      </c>
      <c r="I15" s="134">
        <v>0.25800000000000001</v>
      </c>
      <c r="J15" s="135" t="s">
        <v>157</v>
      </c>
      <c r="K15" s="136">
        <v>151973.87</v>
      </c>
      <c r="L15" s="169">
        <f t="shared" si="3"/>
        <v>91184.320000000007</v>
      </c>
      <c r="M15" s="29">
        <f t="shared" si="4"/>
        <v>60789.549999999988</v>
      </c>
      <c r="N15" s="137">
        <v>0.6</v>
      </c>
      <c r="O15" s="138">
        <f t="shared" si="5"/>
        <v>91184.320000000007</v>
      </c>
      <c r="P15" s="1" t="b">
        <f t="shared" si="6"/>
        <v>1</v>
      </c>
      <c r="Q15" s="25">
        <f t="shared" si="7"/>
        <v>0.6</v>
      </c>
      <c r="R15" s="26" t="b">
        <f t="shared" si="8"/>
        <v>1</v>
      </c>
      <c r="S15" s="26" t="b">
        <f t="shared" si="9"/>
        <v>1</v>
      </c>
    </row>
    <row r="16" spans="1:19" ht="30" customHeight="1" x14ac:dyDescent="0.3">
      <c r="A16" s="132">
        <v>20</v>
      </c>
      <c r="B16" s="132" t="s">
        <v>158</v>
      </c>
      <c r="C16" s="77" t="s">
        <v>42</v>
      </c>
      <c r="D16" s="139" t="s">
        <v>159</v>
      </c>
      <c r="E16" s="139">
        <v>3024011</v>
      </c>
      <c r="F16" s="139" t="s">
        <v>61</v>
      </c>
      <c r="G16" s="140" t="s">
        <v>160</v>
      </c>
      <c r="H16" s="28" t="s">
        <v>45</v>
      </c>
      <c r="I16" s="134">
        <v>0.53800000000000003</v>
      </c>
      <c r="J16" s="135" t="s">
        <v>161</v>
      </c>
      <c r="K16" s="136">
        <v>337944.97</v>
      </c>
      <c r="L16" s="169">
        <f t="shared" si="3"/>
        <v>270355.96999999997</v>
      </c>
      <c r="M16" s="29">
        <f t="shared" si="4"/>
        <v>67589</v>
      </c>
      <c r="N16" s="137">
        <v>0.8</v>
      </c>
      <c r="O16" s="138">
        <f t="shared" si="5"/>
        <v>270355.96999999997</v>
      </c>
      <c r="P16" s="1" t="b">
        <f t="shared" si="6"/>
        <v>1</v>
      </c>
      <c r="Q16" s="25">
        <f t="shared" si="7"/>
        <v>0.8</v>
      </c>
      <c r="R16" s="26" t="b">
        <f t="shared" si="8"/>
        <v>1</v>
      </c>
      <c r="S16" s="26" t="b">
        <f t="shared" si="9"/>
        <v>1</v>
      </c>
    </row>
    <row r="17" spans="1:19" ht="30" customHeight="1" x14ac:dyDescent="0.3">
      <c r="A17" s="132">
        <v>21</v>
      </c>
      <c r="B17" s="132" t="s">
        <v>162</v>
      </c>
      <c r="C17" s="77" t="s">
        <v>42</v>
      </c>
      <c r="D17" s="139" t="s">
        <v>163</v>
      </c>
      <c r="E17" s="139">
        <v>3002022</v>
      </c>
      <c r="F17" s="139" t="s">
        <v>94</v>
      </c>
      <c r="G17" s="140" t="s">
        <v>164</v>
      </c>
      <c r="H17" s="28" t="s">
        <v>45</v>
      </c>
      <c r="I17" s="134">
        <v>0.25800000000000001</v>
      </c>
      <c r="J17" s="135" t="s">
        <v>141</v>
      </c>
      <c r="K17" s="136">
        <v>183410.13</v>
      </c>
      <c r="L17" s="169">
        <f t="shared" si="3"/>
        <v>110046.07</v>
      </c>
      <c r="M17" s="29">
        <f t="shared" si="4"/>
        <v>73364.06</v>
      </c>
      <c r="N17" s="137">
        <v>0.6</v>
      </c>
      <c r="O17" s="138">
        <f t="shared" si="5"/>
        <v>110046.07</v>
      </c>
      <c r="P17" s="1" t="b">
        <f t="shared" si="6"/>
        <v>1</v>
      </c>
      <c r="Q17" s="25">
        <f t="shared" si="7"/>
        <v>0.6</v>
      </c>
      <c r="R17" s="26" t="b">
        <f t="shared" si="8"/>
        <v>1</v>
      </c>
      <c r="S17" s="26" t="b">
        <f t="shared" si="9"/>
        <v>1</v>
      </c>
    </row>
    <row r="18" spans="1:19" ht="30" customHeight="1" x14ac:dyDescent="0.3">
      <c r="A18" s="132">
        <v>25</v>
      </c>
      <c r="B18" s="132" t="s">
        <v>167</v>
      </c>
      <c r="C18" s="77" t="s">
        <v>42</v>
      </c>
      <c r="D18" s="139" t="s">
        <v>168</v>
      </c>
      <c r="E18" s="139">
        <v>3031033</v>
      </c>
      <c r="F18" s="139" t="s">
        <v>103</v>
      </c>
      <c r="G18" s="140" t="s">
        <v>169</v>
      </c>
      <c r="H18" s="28" t="s">
        <v>45</v>
      </c>
      <c r="I18" s="134">
        <v>0.375</v>
      </c>
      <c r="J18" s="135" t="s">
        <v>114</v>
      </c>
      <c r="K18" s="136">
        <v>206185.53</v>
      </c>
      <c r="L18" s="169">
        <f t="shared" si="3"/>
        <v>123711.31</v>
      </c>
      <c r="M18" s="29">
        <f t="shared" si="4"/>
        <v>82474.22</v>
      </c>
      <c r="N18" s="137">
        <v>0.6</v>
      </c>
      <c r="O18" s="138">
        <f t="shared" si="5"/>
        <v>123711.31</v>
      </c>
      <c r="P18" s="1" t="b">
        <f t="shared" si="6"/>
        <v>1</v>
      </c>
      <c r="Q18" s="25">
        <f t="shared" si="7"/>
        <v>0.6</v>
      </c>
      <c r="R18" s="26" t="b">
        <f t="shared" si="8"/>
        <v>1</v>
      </c>
      <c r="S18" s="26" t="b">
        <f t="shared" si="9"/>
        <v>1</v>
      </c>
    </row>
    <row r="19" spans="1:19" ht="30" customHeight="1" x14ac:dyDescent="0.3">
      <c r="A19" s="132">
        <v>26</v>
      </c>
      <c r="B19" s="132" t="s">
        <v>170</v>
      </c>
      <c r="C19" s="77" t="s">
        <v>42</v>
      </c>
      <c r="D19" s="139" t="s">
        <v>123</v>
      </c>
      <c r="E19" s="139">
        <v>3014022</v>
      </c>
      <c r="F19" s="139" t="s">
        <v>124</v>
      </c>
      <c r="G19" s="140" t="s">
        <v>171</v>
      </c>
      <c r="H19" s="28" t="s">
        <v>45</v>
      </c>
      <c r="I19" s="134">
        <v>0.254</v>
      </c>
      <c r="J19" s="135" t="s">
        <v>172</v>
      </c>
      <c r="K19" s="136">
        <v>475000</v>
      </c>
      <c r="L19" s="169">
        <f t="shared" si="3"/>
        <v>285000</v>
      </c>
      <c r="M19" s="29">
        <f t="shared" si="4"/>
        <v>190000</v>
      </c>
      <c r="N19" s="137">
        <v>0.6</v>
      </c>
      <c r="O19" s="138">
        <f t="shared" si="5"/>
        <v>285000</v>
      </c>
      <c r="P19" s="1" t="b">
        <f t="shared" si="6"/>
        <v>1</v>
      </c>
      <c r="Q19" s="25">
        <f t="shared" si="7"/>
        <v>0.6</v>
      </c>
      <c r="R19" s="26" t="b">
        <f t="shared" si="8"/>
        <v>1</v>
      </c>
      <c r="S19" s="26" t="b">
        <f t="shared" si="9"/>
        <v>1</v>
      </c>
    </row>
    <row r="20" spans="1:19" ht="30" customHeight="1" x14ac:dyDescent="0.3">
      <c r="A20" s="132">
        <v>27</v>
      </c>
      <c r="B20" s="132" t="s">
        <v>173</v>
      </c>
      <c r="C20" s="77" t="s">
        <v>42</v>
      </c>
      <c r="D20" s="139" t="s">
        <v>174</v>
      </c>
      <c r="E20" s="139">
        <v>3016032</v>
      </c>
      <c r="F20" s="139" t="s">
        <v>57</v>
      </c>
      <c r="G20" s="140" t="s">
        <v>175</v>
      </c>
      <c r="H20" s="28" t="s">
        <v>45</v>
      </c>
      <c r="I20" s="134">
        <v>0.49299999999999999</v>
      </c>
      <c r="J20" s="135" t="s">
        <v>176</v>
      </c>
      <c r="K20" s="136">
        <v>391081.78</v>
      </c>
      <c r="L20" s="169">
        <f t="shared" si="3"/>
        <v>234649.06</v>
      </c>
      <c r="M20" s="29">
        <f t="shared" si="4"/>
        <v>156432.72000000003</v>
      </c>
      <c r="N20" s="137">
        <v>0.6</v>
      </c>
      <c r="O20" s="138">
        <f t="shared" si="5"/>
        <v>234649.06</v>
      </c>
      <c r="P20" s="1" t="b">
        <f t="shared" si="6"/>
        <v>1</v>
      </c>
      <c r="Q20" s="25">
        <f t="shared" si="7"/>
        <v>0.6</v>
      </c>
      <c r="R20" s="26" t="b">
        <f t="shared" si="8"/>
        <v>1</v>
      </c>
      <c r="S20" s="26" t="b">
        <f t="shared" si="9"/>
        <v>1</v>
      </c>
    </row>
    <row r="21" spans="1:19" ht="30" customHeight="1" x14ac:dyDescent="0.3">
      <c r="A21" s="132">
        <v>29</v>
      </c>
      <c r="B21" s="132" t="s">
        <v>177</v>
      </c>
      <c r="C21" s="77" t="s">
        <v>42</v>
      </c>
      <c r="D21" s="139" t="s">
        <v>178</v>
      </c>
      <c r="E21" s="139">
        <v>3002052</v>
      </c>
      <c r="F21" s="139" t="s">
        <v>94</v>
      </c>
      <c r="G21" s="140" t="s">
        <v>179</v>
      </c>
      <c r="H21" s="28" t="s">
        <v>45</v>
      </c>
      <c r="I21" s="134">
        <v>0.84</v>
      </c>
      <c r="J21" s="135" t="s">
        <v>63</v>
      </c>
      <c r="K21" s="136">
        <v>375972.32</v>
      </c>
      <c r="L21" s="169">
        <f t="shared" si="3"/>
        <v>225583.39</v>
      </c>
      <c r="M21" s="29">
        <f t="shared" si="4"/>
        <v>150388.93</v>
      </c>
      <c r="N21" s="137">
        <v>0.6</v>
      </c>
      <c r="O21" s="138">
        <f t="shared" si="5"/>
        <v>225583.39</v>
      </c>
      <c r="P21" s="1" t="b">
        <f t="shared" si="6"/>
        <v>1</v>
      </c>
      <c r="Q21" s="25">
        <f t="shared" si="7"/>
        <v>0.6</v>
      </c>
      <c r="R21" s="26" t="b">
        <f t="shared" si="8"/>
        <v>1</v>
      </c>
      <c r="S21" s="26" t="b">
        <f t="shared" si="9"/>
        <v>1</v>
      </c>
    </row>
    <row r="22" spans="1:19" ht="30" customHeight="1" x14ac:dyDescent="0.3">
      <c r="A22" s="132">
        <v>30</v>
      </c>
      <c r="B22" s="132" t="s">
        <v>180</v>
      </c>
      <c r="C22" s="77" t="s">
        <v>42</v>
      </c>
      <c r="D22" s="139" t="s">
        <v>181</v>
      </c>
      <c r="E22" s="139">
        <v>3005032</v>
      </c>
      <c r="F22" s="139" t="s">
        <v>70</v>
      </c>
      <c r="G22" s="140" t="s">
        <v>182</v>
      </c>
      <c r="H22" s="28" t="s">
        <v>45</v>
      </c>
      <c r="I22" s="134">
        <v>0.88900000000000001</v>
      </c>
      <c r="J22" s="135" t="s">
        <v>113</v>
      </c>
      <c r="K22" s="136">
        <v>2156937.12</v>
      </c>
      <c r="L22" s="169">
        <f t="shared" si="3"/>
        <v>1078468.56</v>
      </c>
      <c r="M22" s="29">
        <f t="shared" si="4"/>
        <v>1078468.56</v>
      </c>
      <c r="N22" s="137">
        <v>0.5</v>
      </c>
      <c r="O22" s="138">
        <f t="shared" si="5"/>
        <v>1078468.56</v>
      </c>
      <c r="P22" s="1" t="b">
        <f t="shared" si="6"/>
        <v>1</v>
      </c>
      <c r="Q22" s="25">
        <f t="shared" si="7"/>
        <v>0.5</v>
      </c>
      <c r="R22" s="26" t="b">
        <f t="shared" si="8"/>
        <v>1</v>
      </c>
      <c r="S22" s="26" t="b">
        <f t="shared" si="9"/>
        <v>1</v>
      </c>
    </row>
    <row r="23" spans="1:19" ht="30" customHeight="1" x14ac:dyDescent="0.3">
      <c r="A23" s="132">
        <v>33</v>
      </c>
      <c r="B23" s="132" t="s">
        <v>184</v>
      </c>
      <c r="C23" s="77" t="s">
        <v>42</v>
      </c>
      <c r="D23" s="139" t="s">
        <v>185</v>
      </c>
      <c r="E23" s="139">
        <v>3028033</v>
      </c>
      <c r="F23" s="139" t="s">
        <v>50</v>
      </c>
      <c r="G23" s="140" t="s">
        <v>186</v>
      </c>
      <c r="H23" s="28" t="s">
        <v>45</v>
      </c>
      <c r="I23" s="134">
        <v>1.823</v>
      </c>
      <c r="J23" s="135" t="s">
        <v>72</v>
      </c>
      <c r="K23" s="136">
        <v>1690155.03</v>
      </c>
      <c r="L23" s="169">
        <f t="shared" si="3"/>
        <v>845077.51</v>
      </c>
      <c r="M23" s="29">
        <f t="shared" si="4"/>
        <v>845077.52</v>
      </c>
      <c r="N23" s="137">
        <v>0.5</v>
      </c>
      <c r="O23" s="138">
        <f t="shared" si="5"/>
        <v>845077.51</v>
      </c>
      <c r="P23" s="1" t="b">
        <f t="shared" si="6"/>
        <v>1</v>
      </c>
      <c r="Q23" s="25">
        <f t="shared" si="7"/>
        <v>0.5</v>
      </c>
      <c r="R23" s="26" t="b">
        <f t="shared" si="8"/>
        <v>1</v>
      </c>
      <c r="S23" s="26" t="b">
        <f t="shared" si="9"/>
        <v>1</v>
      </c>
    </row>
    <row r="24" spans="1:19" ht="30" customHeight="1" x14ac:dyDescent="0.3">
      <c r="A24" s="132">
        <v>35</v>
      </c>
      <c r="B24" s="132" t="s">
        <v>188</v>
      </c>
      <c r="C24" s="77" t="s">
        <v>42</v>
      </c>
      <c r="D24" s="139" t="s">
        <v>189</v>
      </c>
      <c r="E24" s="139">
        <v>3015063</v>
      </c>
      <c r="F24" s="139" t="s">
        <v>76</v>
      </c>
      <c r="G24" s="140" t="s">
        <v>190</v>
      </c>
      <c r="H24" s="28" t="s">
        <v>45</v>
      </c>
      <c r="I24" s="134">
        <v>1.395</v>
      </c>
      <c r="J24" s="135" t="s">
        <v>74</v>
      </c>
      <c r="K24" s="136">
        <v>1361241</v>
      </c>
      <c r="L24" s="169">
        <f t="shared" si="3"/>
        <v>816744.6</v>
      </c>
      <c r="M24" s="29">
        <f t="shared" si="4"/>
        <v>544496.4</v>
      </c>
      <c r="N24" s="137">
        <v>0.6</v>
      </c>
      <c r="O24" s="138">
        <f t="shared" si="5"/>
        <v>816744.6</v>
      </c>
      <c r="P24" s="1" t="b">
        <f t="shared" si="6"/>
        <v>1</v>
      </c>
      <c r="Q24" s="25">
        <f t="shared" si="7"/>
        <v>0.6</v>
      </c>
      <c r="R24" s="26" t="b">
        <f t="shared" si="8"/>
        <v>1</v>
      </c>
      <c r="S24" s="26" t="b">
        <f t="shared" si="9"/>
        <v>1</v>
      </c>
    </row>
    <row r="25" spans="1:19" ht="30" customHeight="1" x14ac:dyDescent="0.3">
      <c r="A25" s="132">
        <v>36</v>
      </c>
      <c r="B25" s="132" t="s">
        <v>191</v>
      </c>
      <c r="C25" s="77" t="s">
        <v>42</v>
      </c>
      <c r="D25" s="139" t="s">
        <v>192</v>
      </c>
      <c r="E25" s="139">
        <v>3019083</v>
      </c>
      <c r="F25" s="139" t="s">
        <v>66</v>
      </c>
      <c r="G25" s="140" t="s">
        <v>193</v>
      </c>
      <c r="H25" s="28" t="s">
        <v>45</v>
      </c>
      <c r="I25" s="134">
        <v>1.395</v>
      </c>
      <c r="J25" s="135" t="s">
        <v>74</v>
      </c>
      <c r="K25" s="136">
        <v>663880.19999999995</v>
      </c>
      <c r="L25" s="169">
        <f t="shared" si="3"/>
        <v>464716.14</v>
      </c>
      <c r="M25" s="29">
        <f t="shared" si="4"/>
        <v>199164.05999999994</v>
      </c>
      <c r="N25" s="137">
        <v>0.7</v>
      </c>
      <c r="O25" s="138">
        <f t="shared" si="5"/>
        <v>464716.14</v>
      </c>
      <c r="P25" s="1" t="b">
        <f t="shared" si="6"/>
        <v>1</v>
      </c>
      <c r="Q25" s="25">
        <f t="shared" si="7"/>
        <v>0.7</v>
      </c>
      <c r="R25" s="26" t="b">
        <f t="shared" si="8"/>
        <v>1</v>
      </c>
      <c r="S25" s="26" t="b">
        <f t="shared" si="9"/>
        <v>1</v>
      </c>
    </row>
    <row r="26" spans="1:19" ht="30" customHeight="1" x14ac:dyDescent="0.3">
      <c r="A26" s="132">
        <v>37</v>
      </c>
      <c r="B26" s="132" t="s">
        <v>194</v>
      </c>
      <c r="C26" s="77" t="s">
        <v>42</v>
      </c>
      <c r="D26" s="139" t="s">
        <v>195</v>
      </c>
      <c r="E26" s="139">
        <v>3024042</v>
      </c>
      <c r="F26" s="139" t="s">
        <v>61</v>
      </c>
      <c r="G26" s="140" t="s">
        <v>196</v>
      </c>
      <c r="H26" s="28" t="s">
        <v>45</v>
      </c>
      <c r="I26" s="134">
        <v>0.57999999999999996</v>
      </c>
      <c r="J26" s="135" t="s">
        <v>82</v>
      </c>
      <c r="K26" s="136">
        <v>378319.01</v>
      </c>
      <c r="L26" s="169">
        <f t="shared" si="3"/>
        <v>226991.4</v>
      </c>
      <c r="M26" s="29">
        <f t="shared" si="4"/>
        <v>151327.61000000002</v>
      </c>
      <c r="N26" s="137">
        <v>0.6</v>
      </c>
      <c r="O26" s="138">
        <f t="shared" si="5"/>
        <v>226991.4</v>
      </c>
      <c r="P26" s="1" t="b">
        <f t="shared" si="6"/>
        <v>1</v>
      </c>
      <c r="Q26" s="25">
        <f t="shared" si="7"/>
        <v>0.6</v>
      </c>
      <c r="R26" s="26" t="b">
        <f t="shared" si="8"/>
        <v>1</v>
      </c>
      <c r="S26" s="26" t="b">
        <f t="shared" si="9"/>
        <v>1</v>
      </c>
    </row>
    <row r="27" spans="1:19" ht="30" customHeight="1" x14ac:dyDescent="0.3">
      <c r="A27" s="132">
        <v>51</v>
      </c>
      <c r="B27" s="132" t="s">
        <v>198</v>
      </c>
      <c r="C27" s="77" t="s">
        <v>42</v>
      </c>
      <c r="D27" s="139" t="s">
        <v>199</v>
      </c>
      <c r="E27" s="139">
        <v>3028022</v>
      </c>
      <c r="F27" s="139" t="s">
        <v>50</v>
      </c>
      <c r="G27" s="140" t="s">
        <v>200</v>
      </c>
      <c r="H27" s="28" t="s">
        <v>45</v>
      </c>
      <c r="I27" s="134">
        <v>0.46</v>
      </c>
      <c r="J27" s="135" t="s">
        <v>187</v>
      </c>
      <c r="K27" s="136">
        <v>256375.28</v>
      </c>
      <c r="L27" s="169">
        <f t="shared" si="3"/>
        <v>179462.69</v>
      </c>
      <c r="M27" s="29">
        <f t="shared" si="4"/>
        <v>76912.59</v>
      </c>
      <c r="N27" s="137">
        <v>0.7</v>
      </c>
      <c r="O27" s="138">
        <f t="shared" si="5"/>
        <v>179462.69</v>
      </c>
      <c r="P27" s="1" t="b">
        <f t="shared" si="6"/>
        <v>1</v>
      </c>
      <c r="Q27" s="25">
        <f t="shared" si="7"/>
        <v>0.7</v>
      </c>
      <c r="R27" s="26" t="b">
        <f t="shared" si="8"/>
        <v>1</v>
      </c>
      <c r="S27" s="26" t="b">
        <f t="shared" si="9"/>
        <v>1</v>
      </c>
    </row>
    <row r="28" spans="1:19" ht="30" customHeight="1" x14ac:dyDescent="0.3">
      <c r="A28" s="132">
        <v>52</v>
      </c>
      <c r="B28" s="132" t="s">
        <v>201</v>
      </c>
      <c r="C28" s="77" t="s">
        <v>42</v>
      </c>
      <c r="D28" s="139" t="s">
        <v>159</v>
      </c>
      <c r="E28" s="139">
        <v>3024011</v>
      </c>
      <c r="F28" s="139" t="s">
        <v>61</v>
      </c>
      <c r="G28" s="140" t="s">
        <v>202</v>
      </c>
      <c r="H28" s="28" t="s">
        <v>45</v>
      </c>
      <c r="I28" s="134">
        <v>0.45</v>
      </c>
      <c r="J28" s="135" t="s">
        <v>161</v>
      </c>
      <c r="K28" s="136">
        <v>477554.63</v>
      </c>
      <c r="L28" s="169">
        <f t="shared" si="3"/>
        <v>382043.7</v>
      </c>
      <c r="M28" s="29">
        <f t="shared" si="4"/>
        <v>95510.93</v>
      </c>
      <c r="N28" s="137">
        <v>0.8</v>
      </c>
      <c r="O28" s="138">
        <f t="shared" si="5"/>
        <v>382043.7</v>
      </c>
      <c r="P28" s="1" t="b">
        <f t="shared" si="6"/>
        <v>1</v>
      </c>
      <c r="Q28" s="25">
        <f t="shared" si="7"/>
        <v>0.8</v>
      </c>
      <c r="R28" s="26" t="b">
        <f t="shared" si="8"/>
        <v>1</v>
      </c>
      <c r="S28" s="26" t="b">
        <f t="shared" si="9"/>
        <v>1</v>
      </c>
    </row>
    <row r="29" spans="1:19" ht="30" customHeight="1" x14ac:dyDescent="0.3">
      <c r="A29" s="132">
        <v>53</v>
      </c>
      <c r="B29" s="132" t="s">
        <v>203</v>
      </c>
      <c r="C29" s="77" t="s">
        <v>42</v>
      </c>
      <c r="D29" s="139" t="s">
        <v>204</v>
      </c>
      <c r="E29" s="139">
        <v>3031042</v>
      </c>
      <c r="F29" s="139" t="s">
        <v>103</v>
      </c>
      <c r="G29" s="140" t="s">
        <v>205</v>
      </c>
      <c r="H29" s="28" t="s">
        <v>45</v>
      </c>
      <c r="I29" s="134">
        <v>0.31</v>
      </c>
      <c r="J29" s="135" t="s">
        <v>137</v>
      </c>
      <c r="K29" s="136">
        <v>485121.23</v>
      </c>
      <c r="L29" s="169">
        <f t="shared" si="3"/>
        <v>242560.61</v>
      </c>
      <c r="M29" s="29">
        <f t="shared" si="4"/>
        <v>242560.62</v>
      </c>
      <c r="N29" s="137">
        <v>0.5</v>
      </c>
      <c r="O29" s="138">
        <f t="shared" si="5"/>
        <v>242560.61</v>
      </c>
      <c r="P29" s="1" t="b">
        <f t="shared" si="6"/>
        <v>1</v>
      </c>
      <c r="Q29" s="25">
        <f t="shared" si="7"/>
        <v>0.5</v>
      </c>
      <c r="R29" s="26" t="b">
        <f t="shared" si="8"/>
        <v>1</v>
      </c>
      <c r="S29" s="26" t="b">
        <f t="shared" si="9"/>
        <v>1</v>
      </c>
    </row>
    <row r="30" spans="1:19" ht="30" customHeight="1" x14ac:dyDescent="0.3">
      <c r="A30" s="132">
        <v>58</v>
      </c>
      <c r="B30" s="132" t="s">
        <v>206</v>
      </c>
      <c r="C30" s="77" t="s">
        <v>42</v>
      </c>
      <c r="D30" s="139" t="s">
        <v>207</v>
      </c>
      <c r="E30" s="139">
        <v>3029022</v>
      </c>
      <c r="F30" s="139" t="s">
        <v>43</v>
      </c>
      <c r="G30" s="140" t="s">
        <v>208</v>
      </c>
      <c r="H30" s="28" t="s">
        <v>45</v>
      </c>
      <c r="I30" s="134">
        <v>8.4000000000000005E-2</v>
      </c>
      <c r="J30" s="135" t="s">
        <v>112</v>
      </c>
      <c r="K30" s="136">
        <v>48773.38</v>
      </c>
      <c r="L30" s="169">
        <f t="shared" si="3"/>
        <v>24386.69</v>
      </c>
      <c r="M30" s="29">
        <f t="shared" si="4"/>
        <v>24386.69</v>
      </c>
      <c r="N30" s="137">
        <v>0.5</v>
      </c>
      <c r="O30" s="138">
        <f t="shared" si="5"/>
        <v>24386.69</v>
      </c>
      <c r="P30" s="1" t="b">
        <f t="shared" si="6"/>
        <v>1</v>
      </c>
      <c r="Q30" s="25">
        <f t="shared" si="7"/>
        <v>0.5</v>
      </c>
      <c r="R30" s="26" t="b">
        <f t="shared" si="8"/>
        <v>1</v>
      </c>
      <c r="S30" s="26" t="b">
        <f t="shared" si="9"/>
        <v>1</v>
      </c>
    </row>
    <row r="31" spans="1:19" ht="30" customHeight="1" x14ac:dyDescent="0.3">
      <c r="A31" s="132">
        <v>60</v>
      </c>
      <c r="B31" s="132" t="s">
        <v>209</v>
      </c>
      <c r="C31" s="77" t="s">
        <v>42</v>
      </c>
      <c r="D31" s="139" t="s">
        <v>143</v>
      </c>
      <c r="E31" s="139">
        <v>3019011</v>
      </c>
      <c r="F31" s="139" t="s">
        <v>66</v>
      </c>
      <c r="G31" s="140" t="s">
        <v>210</v>
      </c>
      <c r="H31" s="28" t="s">
        <v>45</v>
      </c>
      <c r="I31" s="134">
        <v>0.17799999999999999</v>
      </c>
      <c r="J31" s="135" t="s">
        <v>211</v>
      </c>
      <c r="K31" s="136">
        <v>394249.98</v>
      </c>
      <c r="L31" s="169">
        <f t="shared" si="3"/>
        <v>197124.99</v>
      </c>
      <c r="M31" s="29">
        <f t="shared" si="4"/>
        <v>197124.99</v>
      </c>
      <c r="N31" s="137">
        <v>0.5</v>
      </c>
      <c r="O31" s="138">
        <f t="shared" si="5"/>
        <v>197124.99</v>
      </c>
      <c r="P31" s="1" t="b">
        <f t="shared" si="6"/>
        <v>1</v>
      </c>
      <c r="Q31" s="25">
        <f t="shared" si="7"/>
        <v>0.5</v>
      </c>
      <c r="R31" s="26" t="b">
        <f t="shared" si="8"/>
        <v>1</v>
      </c>
      <c r="S31" s="26" t="b">
        <f t="shared" si="9"/>
        <v>1</v>
      </c>
    </row>
    <row r="32" spans="1:19" ht="30" customHeight="1" x14ac:dyDescent="0.3">
      <c r="A32" s="132">
        <v>66</v>
      </c>
      <c r="B32" s="132" t="s">
        <v>212</v>
      </c>
      <c r="C32" s="77" t="s">
        <v>42</v>
      </c>
      <c r="D32" s="139" t="s">
        <v>178</v>
      </c>
      <c r="E32" s="139">
        <v>3002052</v>
      </c>
      <c r="F32" s="139" t="s">
        <v>94</v>
      </c>
      <c r="G32" s="140" t="s">
        <v>213</v>
      </c>
      <c r="H32" s="28" t="s">
        <v>45</v>
      </c>
      <c r="I32" s="134">
        <v>0.71499999999999997</v>
      </c>
      <c r="J32" s="135" t="s">
        <v>63</v>
      </c>
      <c r="K32" s="136">
        <v>342820.54</v>
      </c>
      <c r="L32" s="169">
        <f t="shared" ref="L32:L44" si="10">ROUNDDOWN(K32*N32,2)</f>
        <v>205692.32</v>
      </c>
      <c r="M32" s="29">
        <f t="shared" ref="M32:M44" si="11">K32-L32</f>
        <v>137128.21999999997</v>
      </c>
      <c r="N32" s="137">
        <v>0.6</v>
      </c>
      <c r="O32" s="138">
        <f t="shared" ref="O32:O44" si="12">L32</f>
        <v>205692.32</v>
      </c>
      <c r="P32" s="1" t="b">
        <f t="shared" si="6"/>
        <v>1</v>
      </c>
      <c r="Q32" s="25">
        <f t="shared" ref="Q32:Q33" si="13">ROUND(L32/K32,4)</f>
        <v>0.6</v>
      </c>
      <c r="R32" s="26" t="b">
        <f t="shared" ref="R32:R33" si="14">Q32=N32</f>
        <v>1</v>
      </c>
      <c r="S32" s="26" t="b">
        <f t="shared" si="9"/>
        <v>1</v>
      </c>
    </row>
    <row r="33" spans="1:19" ht="30" customHeight="1" x14ac:dyDescent="0.3">
      <c r="A33" s="132">
        <v>71</v>
      </c>
      <c r="B33" s="132" t="s">
        <v>215</v>
      </c>
      <c r="C33" s="77" t="s">
        <v>42</v>
      </c>
      <c r="D33" s="139" t="s">
        <v>216</v>
      </c>
      <c r="E33" s="139">
        <v>3031062</v>
      </c>
      <c r="F33" s="139" t="s">
        <v>103</v>
      </c>
      <c r="G33" s="140" t="s">
        <v>217</v>
      </c>
      <c r="H33" s="28" t="s">
        <v>45</v>
      </c>
      <c r="I33" s="134">
        <v>0.59</v>
      </c>
      <c r="J33" s="135" t="s">
        <v>118</v>
      </c>
      <c r="K33" s="136">
        <v>250166.82</v>
      </c>
      <c r="L33" s="169">
        <f t="shared" si="10"/>
        <v>150100.09</v>
      </c>
      <c r="M33" s="29">
        <f t="shared" si="11"/>
        <v>100066.73000000001</v>
      </c>
      <c r="N33" s="137">
        <v>0.6</v>
      </c>
      <c r="O33" s="138">
        <f t="shared" si="12"/>
        <v>150100.09</v>
      </c>
      <c r="P33" s="1" t="b">
        <f t="shared" si="6"/>
        <v>1</v>
      </c>
      <c r="Q33" s="25">
        <f t="shared" si="13"/>
        <v>0.6</v>
      </c>
      <c r="R33" s="26" t="b">
        <f t="shared" si="14"/>
        <v>1</v>
      </c>
      <c r="S33" s="26" t="b">
        <f t="shared" si="9"/>
        <v>1</v>
      </c>
    </row>
    <row r="34" spans="1:19" ht="30" customHeight="1" x14ac:dyDescent="0.3">
      <c r="A34" s="132">
        <v>80</v>
      </c>
      <c r="B34" s="132" t="s">
        <v>218</v>
      </c>
      <c r="C34" s="77" t="s">
        <v>42</v>
      </c>
      <c r="D34" s="139" t="s">
        <v>219</v>
      </c>
      <c r="E34" s="139">
        <v>3024032</v>
      </c>
      <c r="F34" s="139" t="s">
        <v>61</v>
      </c>
      <c r="G34" s="140" t="s">
        <v>220</v>
      </c>
      <c r="H34" s="28" t="s">
        <v>45</v>
      </c>
      <c r="I34" s="134">
        <v>0.99</v>
      </c>
      <c r="J34" s="135" t="s">
        <v>187</v>
      </c>
      <c r="K34" s="136">
        <v>1061890.53</v>
      </c>
      <c r="L34" s="169">
        <f t="shared" si="10"/>
        <v>530945.26</v>
      </c>
      <c r="M34" s="29">
        <f t="shared" si="11"/>
        <v>530945.27</v>
      </c>
      <c r="N34" s="137">
        <v>0.5</v>
      </c>
      <c r="O34" s="138">
        <f t="shared" si="12"/>
        <v>530945.26</v>
      </c>
      <c r="P34" s="1" t="b">
        <f t="shared" si="1"/>
        <v>1</v>
      </c>
      <c r="Q34" s="25">
        <f t="shared" ref="Q34:Q37" si="15">ROUND(L34/K34,4)</f>
        <v>0.5</v>
      </c>
      <c r="R34" s="26" t="b">
        <f t="shared" ref="R34:R37" si="16">Q34=N34</f>
        <v>1</v>
      </c>
      <c r="S34" s="26" t="b">
        <f t="shared" si="2"/>
        <v>1</v>
      </c>
    </row>
    <row r="35" spans="1:19" ht="30" customHeight="1" x14ac:dyDescent="0.3">
      <c r="A35" s="132">
        <v>81</v>
      </c>
      <c r="B35" s="132" t="s">
        <v>221</v>
      </c>
      <c r="C35" s="77" t="s">
        <v>42</v>
      </c>
      <c r="D35" s="139" t="s">
        <v>207</v>
      </c>
      <c r="E35" s="139">
        <v>3029022</v>
      </c>
      <c r="F35" s="139" t="s">
        <v>43</v>
      </c>
      <c r="G35" s="140" t="s">
        <v>222</v>
      </c>
      <c r="H35" s="28" t="s">
        <v>45</v>
      </c>
      <c r="I35" s="134">
        <v>1.3049999999999999</v>
      </c>
      <c r="J35" s="135" t="s">
        <v>112</v>
      </c>
      <c r="K35" s="136">
        <v>801545</v>
      </c>
      <c r="L35" s="169">
        <f t="shared" si="10"/>
        <v>400772.5</v>
      </c>
      <c r="M35" s="29">
        <f t="shared" si="11"/>
        <v>400772.5</v>
      </c>
      <c r="N35" s="137">
        <v>0.5</v>
      </c>
      <c r="O35" s="138">
        <f t="shared" si="12"/>
        <v>400772.5</v>
      </c>
      <c r="P35" s="1" t="b">
        <f t="shared" si="1"/>
        <v>1</v>
      </c>
      <c r="Q35" s="25">
        <f t="shared" si="15"/>
        <v>0.5</v>
      </c>
      <c r="R35" s="26" t="b">
        <f t="shared" si="16"/>
        <v>1</v>
      </c>
      <c r="S35" s="26" t="b">
        <f t="shared" si="2"/>
        <v>1</v>
      </c>
    </row>
    <row r="36" spans="1:19" ht="30" customHeight="1" x14ac:dyDescent="0.3">
      <c r="A36" s="132">
        <v>83</v>
      </c>
      <c r="B36" s="132" t="s">
        <v>223</v>
      </c>
      <c r="C36" s="77" t="s">
        <v>42</v>
      </c>
      <c r="D36" s="139" t="s">
        <v>224</v>
      </c>
      <c r="E36" s="139">
        <v>3019062</v>
      </c>
      <c r="F36" s="139" t="s">
        <v>66</v>
      </c>
      <c r="G36" s="140" t="s">
        <v>225</v>
      </c>
      <c r="H36" s="28" t="s">
        <v>45</v>
      </c>
      <c r="I36" s="134">
        <v>0.48</v>
      </c>
      <c r="J36" s="135" t="s">
        <v>114</v>
      </c>
      <c r="K36" s="136">
        <v>836792.17</v>
      </c>
      <c r="L36" s="169">
        <f t="shared" si="10"/>
        <v>418396.08</v>
      </c>
      <c r="M36" s="29">
        <f t="shared" si="11"/>
        <v>418396.09</v>
      </c>
      <c r="N36" s="137">
        <v>0.5</v>
      </c>
      <c r="O36" s="138">
        <f t="shared" si="12"/>
        <v>418396.08</v>
      </c>
      <c r="P36" s="1" t="b">
        <f t="shared" si="1"/>
        <v>1</v>
      </c>
      <c r="Q36" s="25">
        <f t="shared" si="15"/>
        <v>0.5</v>
      </c>
      <c r="R36" s="26" t="b">
        <f t="shared" si="16"/>
        <v>1</v>
      </c>
      <c r="S36" s="26" t="b">
        <f t="shared" si="2"/>
        <v>1</v>
      </c>
    </row>
    <row r="37" spans="1:19" ht="30" customHeight="1" x14ac:dyDescent="0.3">
      <c r="A37" s="132">
        <v>84</v>
      </c>
      <c r="B37" s="132" t="s">
        <v>226</v>
      </c>
      <c r="C37" s="77" t="s">
        <v>42</v>
      </c>
      <c r="D37" s="139" t="s">
        <v>149</v>
      </c>
      <c r="E37" s="139">
        <v>3002073</v>
      </c>
      <c r="F37" s="139" t="s">
        <v>94</v>
      </c>
      <c r="G37" s="140" t="s">
        <v>227</v>
      </c>
      <c r="H37" s="28" t="s">
        <v>45</v>
      </c>
      <c r="I37" s="134">
        <v>0.85099999999999998</v>
      </c>
      <c r="J37" s="135" t="s">
        <v>145</v>
      </c>
      <c r="K37" s="136">
        <v>1136151.81</v>
      </c>
      <c r="L37" s="169">
        <f t="shared" si="10"/>
        <v>568075.9</v>
      </c>
      <c r="M37" s="29">
        <f t="shared" si="11"/>
        <v>568075.91</v>
      </c>
      <c r="N37" s="137">
        <v>0.5</v>
      </c>
      <c r="O37" s="138">
        <f t="shared" si="12"/>
        <v>568075.9</v>
      </c>
      <c r="P37" s="1" t="b">
        <f t="shared" si="1"/>
        <v>1</v>
      </c>
      <c r="Q37" s="25">
        <f t="shared" si="15"/>
        <v>0.5</v>
      </c>
      <c r="R37" s="26" t="b">
        <f t="shared" si="16"/>
        <v>1</v>
      </c>
      <c r="S37" s="26" t="b">
        <f t="shared" si="2"/>
        <v>1</v>
      </c>
    </row>
    <row r="38" spans="1:19" ht="30" customHeight="1" x14ac:dyDescent="0.3">
      <c r="A38" s="132">
        <v>88</v>
      </c>
      <c r="B38" s="132" t="s">
        <v>228</v>
      </c>
      <c r="C38" s="77" t="s">
        <v>42</v>
      </c>
      <c r="D38" s="139" t="s">
        <v>229</v>
      </c>
      <c r="E38" s="139">
        <v>3031072</v>
      </c>
      <c r="F38" s="139" t="s">
        <v>103</v>
      </c>
      <c r="G38" s="140" t="s">
        <v>230</v>
      </c>
      <c r="H38" s="28" t="s">
        <v>45</v>
      </c>
      <c r="I38" s="134">
        <v>0.17899999999999999</v>
      </c>
      <c r="J38" s="135" t="s">
        <v>137</v>
      </c>
      <c r="K38" s="136">
        <v>242426.61</v>
      </c>
      <c r="L38" s="169">
        <f t="shared" si="10"/>
        <v>121213.3</v>
      </c>
      <c r="M38" s="29">
        <f t="shared" si="11"/>
        <v>121213.30999999998</v>
      </c>
      <c r="N38" s="137">
        <v>0.5</v>
      </c>
      <c r="O38" s="138">
        <f t="shared" si="12"/>
        <v>121213.3</v>
      </c>
      <c r="P38" s="1" t="b">
        <f t="shared" ref="P38:P43" si="17">L38=SUM(O38:O38)</f>
        <v>1</v>
      </c>
      <c r="Q38" s="25">
        <f t="shared" ref="Q38:Q43" si="18">ROUND(L38/K38,4)</f>
        <v>0.5</v>
      </c>
      <c r="R38" s="26" t="b">
        <f t="shared" ref="R38:R43" si="19">Q38=N38</f>
        <v>1</v>
      </c>
      <c r="S38" s="26" t="b">
        <f t="shared" ref="S38:S43" si="20">K38=L38+M38</f>
        <v>1</v>
      </c>
    </row>
    <row r="39" spans="1:19" ht="30" customHeight="1" x14ac:dyDescent="0.3">
      <c r="A39" s="132">
        <v>91</v>
      </c>
      <c r="B39" s="132" t="s">
        <v>231</v>
      </c>
      <c r="C39" s="77" t="s">
        <v>42</v>
      </c>
      <c r="D39" s="139" t="s">
        <v>195</v>
      </c>
      <c r="E39" s="139">
        <v>3024042</v>
      </c>
      <c r="F39" s="139" t="s">
        <v>61</v>
      </c>
      <c r="G39" s="140" t="s">
        <v>232</v>
      </c>
      <c r="H39" s="28" t="s">
        <v>45</v>
      </c>
      <c r="I39" s="134">
        <v>0.123</v>
      </c>
      <c r="J39" s="135" t="s">
        <v>233</v>
      </c>
      <c r="K39" s="136">
        <v>138398.85999999999</v>
      </c>
      <c r="L39" s="169">
        <f t="shared" si="10"/>
        <v>83039.31</v>
      </c>
      <c r="M39" s="29">
        <f t="shared" si="11"/>
        <v>55359.549999999988</v>
      </c>
      <c r="N39" s="137">
        <v>0.6</v>
      </c>
      <c r="O39" s="138">
        <f t="shared" si="12"/>
        <v>83039.31</v>
      </c>
      <c r="P39" s="1" t="b">
        <f t="shared" si="17"/>
        <v>1</v>
      </c>
      <c r="Q39" s="25">
        <f t="shared" si="18"/>
        <v>0.6</v>
      </c>
      <c r="R39" s="26" t="b">
        <f t="shared" si="19"/>
        <v>1</v>
      </c>
      <c r="S39" s="26" t="b">
        <f t="shared" si="20"/>
        <v>1</v>
      </c>
    </row>
    <row r="40" spans="1:19" ht="30" customHeight="1" x14ac:dyDescent="0.3">
      <c r="A40" s="132">
        <v>94</v>
      </c>
      <c r="B40" s="132" t="s">
        <v>234</v>
      </c>
      <c r="C40" s="77" t="s">
        <v>42</v>
      </c>
      <c r="D40" s="139" t="s">
        <v>168</v>
      </c>
      <c r="E40" s="139">
        <v>3031033</v>
      </c>
      <c r="F40" s="139" t="s">
        <v>103</v>
      </c>
      <c r="G40" s="140" t="s">
        <v>235</v>
      </c>
      <c r="H40" s="28" t="s">
        <v>45</v>
      </c>
      <c r="I40" s="134">
        <v>6.2E-2</v>
      </c>
      <c r="J40" s="135" t="s">
        <v>114</v>
      </c>
      <c r="K40" s="136">
        <v>31000.41</v>
      </c>
      <c r="L40" s="169">
        <f t="shared" si="10"/>
        <v>18600.240000000002</v>
      </c>
      <c r="M40" s="29">
        <f t="shared" si="11"/>
        <v>12400.169999999998</v>
      </c>
      <c r="N40" s="137">
        <v>0.6</v>
      </c>
      <c r="O40" s="138">
        <f t="shared" si="12"/>
        <v>18600.240000000002</v>
      </c>
      <c r="P40" s="1" t="b">
        <f t="shared" si="17"/>
        <v>1</v>
      </c>
      <c r="Q40" s="25">
        <f t="shared" si="18"/>
        <v>0.6</v>
      </c>
      <c r="R40" s="26" t="b">
        <f t="shared" si="19"/>
        <v>1</v>
      </c>
      <c r="S40" s="26" t="b">
        <f t="shared" si="20"/>
        <v>1</v>
      </c>
    </row>
    <row r="41" spans="1:19" ht="30" customHeight="1" x14ac:dyDescent="0.3">
      <c r="A41" s="132">
        <v>96</v>
      </c>
      <c r="B41" s="132" t="s">
        <v>236</v>
      </c>
      <c r="C41" s="77" t="s">
        <v>42</v>
      </c>
      <c r="D41" s="139" t="s">
        <v>120</v>
      </c>
      <c r="E41" s="139">
        <v>3029033</v>
      </c>
      <c r="F41" s="139" t="s">
        <v>43</v>
      </c>
      <c r="G41" s="140" t="s">
        <v>237</v>
      </c>
      <c r="H41" s="28" t="s">
        <v>45</v>
      </c>
      <c r="I41" s="134">
        <v>0.35</v>
      </c>
      <c r="J41" s="135" t="s">
        <v>96</v>
      </c>
      <c r="K41" s="136">
        <v>231500</v>
      </c>
      <c r="L41" s="169">
        <f t="shared" si="10"/>
        <v>115750</v>
      </c>
      <c r="M41" s="29">
        <f t="shared" si="11"/>
        <v>115750</v>
      </c>
      <c r="N41" s="137">
        <v>0.5</v>
      </c>
      <c r="O41" s="138">
        <f t="shared" si="12"/>
        <v>115750</v>
      </c>
      <c r="P41" s="1" t="b">
        <f t="shared" si="17"/>
        <v>1</v>
      </c>
      <c r="Q41" s="25">
        <f t="shared" si="18"/>
        <v>0.5</v>
      </c>
      <c r="R41" s="26" t="b">
        <f t="shared" si="19"/>
        <v>1</v>
      </c>
      <c r="S41" s="26" t="b">
        <f t="shared" si="20"/>
        <v>1</v>
      </c>
    </row>
    <row r="42" spans="1:19" ht="30" customHeight="1" x14ac:dyDescent="0.3">
      <c r="A42" s="132">
        <v>98</v>
      </c>
      <c r="B42" s="132" t="s">
        <v>238</v>
      </c>
      <c r="C42" s="77" t="s">
        <v>42</v>
      </c>
      <c r="D42" s="139" t="s">
        <v>239</v>
      </c>
      <c r="E42" s="139">
        <v>3024084</v>
      </c>
      <c r="F42" s="139" t="s">
        <v>61</v>
      </c>
      <c r="G42" s="140" t="s">
        <v>240</v>
      </c>
      <c r="H42" s="28" t="s">
        <v>45</v>
      </c>
      <c r="I42" s="134">
        <v>0.23699999999999999</v>
      </c>
      <c r="J42" s="135" t="s">
        <v>241</v>
      </c>
      <c r="K42" s="136">
        <v>209954.42</v>
      </c>
      <c r="L42" s="169">
        <f t="shared" si="10"/>
        <v>104977.21</v>
      </c>
      <c r="M42" s="29">
        <f t="shared" si="11"/>
        <v>104977.21</v>
      </c>
      <c r="N42" s="137">
        <v>0.5</v>
      </c>
      <c r="O42" s="138">
        <f t="shared" si="12"/>
        <v>104977.21</v>
      </c>
      <c r="P42" s="1" t="b">
        <f t="shared" si="17"/>
        <v>1</v>
      </c>
      <c r="Q42" s="25">
        <f t="shared" si="18"/>
        <v>0.5</v>
      </c>
      <c r="R42" s="26" t="b">
        <f t="shared" si="19"/>
        <v>1</v>
      </c>
      <c r="S42" s="26" t="b">
        <f t="shared" si="20"/>
        <v>1</v>
      </c>
    </row>
    <row r="43" spans="1:19" ht="30" customHeight="1" x14ac:dyDescent="0.3">
      <c r="A43" s="132">
        <v>101</v>
      </c>
      <c r="B43" s="132" t="s">
        <v>242</v>
      </c>
      <c r="C43" s="77" t="s">
        <v>42</v>
      </c>
      <c r="D43" s="139" t="s">
        <v>219</v>
      </c>
      <c r="E43" s="139">
        <v>3024032</v>
      </c>
      <c r="F43" s="139" t="s">
        <v>61</v>
      </c>
      <c r="G43" s="140" t="s">
        <v>243</v>
      </c>
      <c r="H43" s="28" t="s">
        <v>45</v>
      </c>
      <c r="I43" s="134">
        <v>0.90500000000000003</v>
      </c>
      <c r="J43" s="135" t="s">
        <v>187</v>
      </c>
      <c r="K43" s="136">
        <v>1455675.3</v>
      </c>
      <c r="L43" s="169">
        <f t="shared" si="10"/>
        <v>727837.65</v>
      </c>
      <c r="M43" s="29">
        <f t="shared" si="11"/>
        <v>727837.65</v>
      </c>
      <c r="N43" s="137">
        <v>0.5</v>
      </c>
      <c r="O43" s="138">
        <f t="shared" si="12"/>
        <v>727837.65</v>
      </c>
      <c r="P43" s="1" t="b">
        <f t="shared" si="17"/>
        <v>1</v>
      </c>
      <c r="Q43" s="25">
        <f t="shared" si="18"/>
        <v>0.5</v>
      </c>
      <c r="R43" s="26" t="b">
        <f t="shared" si="19"/>
        <v>1</v>
      </c>
      <c r="S43" s="26" t="b">
        <f t="shared" si="20"/>
        <v>1</v>
      </c>
    </row>
    <row r="44" spans="1:19" ht="30" customHeight="1" x14ac:dyDescent="0.3">
      <c r="A44" s="132">
        <v>102</v>
      </c>
      <c r="B44" s="132" t="s">
        <v>244</v>
      </c>
      <c r="C44" s="77" t="s">
        <v>42</v>
      </c>
      <c r="D44" s="139" t="s">
        <v>245</v>
      </c>
      <c r="E44" s="139">
        <v>3019022</v>
      </c>
      <c r="F44" s="139" t="s">
        <v>66</v>
      </c>
      <c r="G44" s="140" t="s">
        <v>246</v>
      </c>
      <c r="H44" s="28" t="s">
        <v>45</v>
      </c>
      <c r="I44" s="134">
        <v>0.28199999999999997</v>
      </c>
      <c r="J44" s="135" t="s">
        <v>161</v>
      </c>
      <c r="K44" s="136">
        <v>227823.63</v>
      </c>
      <c r="L44" s="169">
        <f t="shared" si="10"/>
        <v>136694.17000000001</v>
      </c>
      <c r="M44" s="29">
        <f t="shared" si="11"/>
        <v>91129.459999999992</v>
      </c>
      <c r="N44" s="137">
        <v>0.6</v>
      </c>
      <c r="O44" s="138">
        <f t="shared" si="12"/>
        <v>136694.17000000001</v>
      </c>
      <c r="P44" s="1" t="b">
        <f t="shared" si="1"/>
        <v>1</v>
      </c>
      <c r="Q44" s="25">
        <f t="shared" ref="Q44" si="21">ROUND(L44/K44,4)</f>
        <v>0.6</v>
      </c>
      <c r="R44" s="26" t="b">
        <f t="shared" ref="R44" si="22">Q44=N44</f>
        <v>1</v>
      </c>
      <c r="S44" s="26" t="b">
        <f t="shared" si="2"/>
        <v>1</v>
      </c>
    </row>
    <row r="45" spans="1:19" ht="20.100000000000001" customHeight="1" x14ac:dyDescent="0.3">
      <c r="A45" s="163" t="s">
        <v>37</v>
      </c>
      <c r="B45" s="164"/>
      <c r="C45" s="164"/>
      <c r="D45" s="164"/>
      <c r="E45" s="164"/>
      <c r="F45" s="164"/>
      <c r="G45" s="164"/>
      <c r="H45" s="165"/>
      <c r="I45" s="30">
        <f>SUM(I3:I44)</f>
        <v>24.566999999999997</v>
      </c>
      <c r="J45" s="31" t="s">
        <v>12</v>
      </c>
      <c r="K45" s="32">
        <f>SUM(K3:K44)</f>
        <v>23672720.590000004</v>
      </c>
      <c r="L45" s="170">
        <f>SUM(L3:L44)</f>
        <v>12965602.280000001</v>
      </c>
      <c r="M45" s="32">
        <f>SUM(M3:M44)</f>
        <v>10707118.310000004</v>
      </c>
      <c r="N45" s="33" t="s">
        <v>12</v>
      </c>
      <c r="O45" s="32">
        <f>SUM(O3:O44)</f>
        <v>12965602.280000001</v>
      </c>
      <c r="P45" s="1" t="b">
        <f t="shared" si="1"/>
        <v>1</v>
      </c>
      <c r="Q45" s="25">
        <f t="shared" ref="Q45" si="23">ROUND(L45/K45,4)</f>
        <v>0.54769999999999996</v>
      </c>
      <c r="R45" s="26" t="s">
        <v>12</v>
      </c>
      <c r="S45" s="26" t="b">
        <f t="shared" si="2"/>
        <v>1</v>
      </c>
    </row>
    <row r="46" spans="1:19" x14ac:dyDescent="0.3">
      <c r="A46" s="20"/>
      <c r="B46" s="110"/>
      <c r="C46" s="20"/>
      <c r="D46" s="20"/>
      <c r="E46" s="103"/>
      <c r="F46" s="20"/>
      <c r="G46" s="20"/>
      <c r="H46" s="20"/>
    </row>
    <row r="47" spans="1:19" x14ac:dyDescent="0.3">
      <c r="A47" s="19" t="s">
        <v>38</v>
      </c>
      <c r="B47" s="111"/>
      <c r="C47" s="19"/>
      <c r="D47" s="19"/>
      <c r="E47" s="104"/>
      <c r="F47" s="19"/>
      <c r="G47" s="19"/>
      <c r="H47" s="19"/>
      <c r="I47" s="10"/>
      <c r="J47" s="10"/>
      <c r="K47" s="2"/>
      <c r="L47" s="172"/>
      <c r="M47" s="10"/>
      <c r="O47" s="10"/>
      <c r="P47" s="1"/>
      <c r="S47" s="26"/>
    </row>
    <row r="48" spans="1:19" ht="28.5" customHeight="1" x14ac:dyDescent="0.3">
      <c r="A48" s="156" t="s">
        <v>34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"/>
    </row>
    <row r="49" spans="2:8" x14ac:dyDescent="0.3">
      <c r="B49" s="112"/>
      <c r="C49" s="21"/>
      <c r="D49" s="21"/>
      <c r="E49" s="105"/>
      <c r="F49" s="21"/>
      <c r="G49" s="21"/>
      <c r="H49" s="21"/>
    </row>
  </sheetData>
  <mergeCells count="16">
    <mergeCell ref="N1:N2"/>
    <mergeCell ref="A45:H45"/>
    <mergeCell ref="A48:O48"/>
    <mergeCell ref="F1:F2"/>
    <mergeCell ref="H1:H2"/>
    <mergeCell ref="I1:I2"/>
    <mergeCell ref="J1:J2"/>
    <mergeCell ref="K1:K2"/>
    <mergeCell ref="L1:L2"/>
    <mergeCell ref="M1:M2"/>
    <mergeCell ref="A1:A2"/>
    <mergeCell ref="B1:B2"/>
    <mergeCell ref="C1:C2"/>
    <mergeCell ref="D1:D2"/>
    <mergeCell ref="E1:E2"/>
    <mergeCell ref="G1:G2"/>
  </mergeCells>
  <conditionalFormatting sqref="P3:R45">
    <cfRule type="containsText" dxfId="8" priority="3" operator="containsText" text="fałsz">
      <formula>NOT(ISERROR(SEARCH("fałsz",P3)))</formula>
    </cfRule>
  </conditionalFormatting>
  <conditionalFormatting sqref="P3:S45">
    <cfRule type="cellIs" dxfId="7" priority="5" operator="equal">
      <formula>FALSE</formula>
    </cfRule>
  </conditionalFormatting>
  <conditionalFormatting sqref="S47">
    <cfRule type="cellIs" dxfId="6" priority="1" operator="equal">
      <formula>FALSE</formula>
    </cfRule>
  </conditionalFormatting>
  <dataValidations disablePrompts="1" count="3">
    <dataValidation type="list" allowBlank="1" showInputMessage="1" showErrorMessage="1" sqref="G3" xr:uid="{5B41145F-C415-4C18-9E58-28145502FB19}">
      <formula1>"B,P,R"</formula1>
      <formula2>0</formula2>
    </dataValidation>
    <dataValidation type="list" allowBlank="1" showInputMessage="1" showErrorMessage="1" sqref="C3:C44" xr:uid="{62978A1F-8620-495A-AFF8-5F71A008783F}">
      <formula1>"N"</formula1>
    </dataValidation>
    <dataValidation type="list" allowBlank="1" showInputMessage="1" showErrorMessage="1" sqref="H3:H44" xr:uid="{6260AD41-B1C1-4209-8634-EFFACAE87E96}">
      <formula1>"R"</formula1>
    </dataValidation>
  </dataValidations>
  <pageMargins left="0.23622047244094491" right="0.23622047244094491" top="0.74803149606299213" bottom="0.74803149606299213" header="0.31496062992125984" footer="0.31496062992125984"/>
  <pageSetup paperSize="8" scale="81" fitToHeight="0" orientation="landscape" r:id="rId1"/>
  <headerFooter>
    <oddHeader>&amp;LWojewództ&amp;K000000wo Wielkopolskie&amp;K01+000 - zadania gminne lista podstawowa</oddHeader>
    <oddFooter>Strona &amp;P z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509AB-8CFC-4CFC-8EE2-8F79CCAEBFF8}">
  <sheetPr>
    <pageSetUpPr fitToPage="1"/>
  </sheetPr>
  <dimension ref="A1:R25"/>
  <sheetViews>
    <sheetView showGridLines="0" view="pageBreakPreview" zoomScale="85" zoomScaleNormal="78" zoomScaleSheetLayoutView="85" workbookViewId="0">
      <selection sqref="A1:A2"/>
    </sheetView>
  </sheetViews>
  <sheetFormatPr defaultColWidth="9.109375" defaultRowHeight="14.4" x14ac:dyDescent="0.3"/>
  <cols>
    <col min="1" max="1" width="10.109375" customWidth="1"/>
    <col min="2" max="2" width="19.109375" customWidth="1"/>
    <col min="3" max="3" width="7.44140625" customWidth="1"/>
    <col min="4" max="4" width="15.6640625" customWidth="1"/>
    <col min="5" max="5" width="15.6640625" style="106" customWidth="1"/>
    <col min="6" max="6" width="50.88671875" customWidth="1"/>
    <col min="7" max="9" width="15.6640625" customWidth="1"/>
    <col min="10" max="10" width="15.6640625" style="17" customWidth="1"/>
    <col min="11" max="12" width="15.6640625" customWidth="1"/>
    <col min="13" max="13" width="15.6640625" style="1" customWidth="1"/>
    <col min="14" max="14" width="15.6640625" customWidth="1"/>
    <col min="15" max="15" width="15.6640625" style="24" customWidth="1"/>
    <col min="16" max="17" width="15.6640625" style="1" customWidth="1"/>
    <col min="18" max="18" width="15.6640625" style="24" customWidth="1"/>
  </cols>
  <sheetData>
    <row r="1" spans="1:18" ht="33.75" customHeight="1" x14ac:dyDescent="0.3">
      <c r="A1" s="155" t="s">
        <v>4</v>
      </c>
      <c r="B1" s="155" t="s">
        <v>5</v>
      </c>
      <c r="C1" s="161" t="s">
        <v>40</v>
      </c>
      <c r="D1" s="157" t="s">
        <v>6</v>
      </c>
      <c r="E1" s="166" t="s">
        <v>27</v>
      </c>
      <c r="F1" s="157" t="s">
        <v>7</v>
      </c>
      <c r="G1" s="155" t="s">
        <v>22</v>
      </c>
      <c r="H1" s="155" t="s">
        <v>8</v>
      </c>
      <c r="I1" s="155" t="s">
        <v>21</v>
      </c>
      <c r="J1" s="155" t="s">
        <v>9</v>
      </c>
      <c r="K1" s="155" t="s">
        <v>14</v>
      </c>
      <c r="L1" s="157" t="s">
        <v>11</v>
      </c>
      <c r="M1" s="155" t="s">
        <v>10</v>
      </c>
      <c r="N1" s="22" t="s">
        <v>39</v>
      </c>
      <c r="O1" s="1"/>
    </row>
    <row r="2" spans="1:18" ht="33.75" customHeight="1" x14ac:dyDescent="0.3">
      <c r="A2" s="155"/>
      <c r="B2" s="155"/>
      <c r="C2" s="162"/>
      <c r="D2" s="158"/>
      <c r="E2" s="167"/>
      <c r="F2" s="158"/>
      <c r="G2" s="155"/>
      <c r="H2" s="155"/>
      <c r="I2" s="155"/>
      <c r="J2" s="155"/>
      <c r="K2" s="155"/>
      <c r="L2" s="158"/>
      <c r="M2" s="155"/>
      <c r="N2" s="22">
        <v>2023</v>
      </c>
      <c r="O2" s="1" t="s">
        <v>23</v>
      </c>
      <c r="P2" s="1" t="s">
        <v>24</v>
      </c>
      <c r="Q2" s="1" t="s">
        <v>25</v>
      </c>
      <c r="R2" s="1" t="s">
        <v>26</v>
      </c>
    </row>
    <row r="3" spans="1:18" ht="30" customHeight="1" x14ac:dyDescent="0.3">
      <c r="A3" s="86">
        <v>1</v>
      </c>
      <c r="B3" s="76" t="s">
        <v>287</v>
      </c>
      <c r="C3" s="77" t="s">
        <v>42</v>
      </c>
      <c r="D3" s="76" t="s">
        <v>61</v>
      </c>
      <c r="E3" s="76">
        <v>3024</v>
      </c>
      <c r="F3" s="76" t="s">
        <v>288</v>
      </c>
      <c r="G3" s="28" t="s">
        <v>45</v>
      </c>
      <c r="H3" s="78">
        <v>1.6120000000000001</v>
      </c>
      <c r="I3" s="79" t="s">
        <v>63</v>
      </c>
      <c r="J3" s="83">
        <v>2512523.98</v>
      </c>
      <c r="K3" s="27">
        <f>ROUNDDOWN(J3*M3,2)</f>
        <v>1507514.38</v>
      </c>
      <c r="L3" s="29">
        <f>J3-K3</f>
        <v>1005009.6000000001</v>
      </c>
      <c r="M3" s="126">
        <v>0.6</v>
      </c>
      <c r="N3" s="80">
        <f t="shared" ref="N3" si="0">K3</f>
        <v>1507514.38</v>
      </c>
      <c r="O3" s="1" t="b">
        <f t="shared" ref="O3:O21" si="1">K3=SUM(N3:N3)</f>
        <v>1</v>
      </c>
      <c r="P3" s="25">
        <f t="shared" ref="P3:P21" si="2">ROUND(K3/J3,4)</f>
        <v>0.6</v>
      </c>
      <c r="Q3" s="26" t="b">
        <f t="shared" ref="Q3:Q20" si="3">P3=M3</f>
        <v>1</v>
      </c>
      <c r="R3" s="26" t="b">
        <f t="shared" ref="R3:R21" si="4">J3=K3+L3</f>
        <v>1</v>
      </c>
    </row>
    <row r="4" spans="1:18" ht="30" customHeight="1" x14ac:dyDescent="0.3">
      <c r="A4" s="85">
        <v>2</v>
      </c>
      <c r="B4" s="76" t="s">
        <v>249</v>
      </c>
      <c r="C4" s="77" t="s">
        <v>42</v>
      </c>
      <c r="D4" s="76" t="s">
        <v>83</v>
      </c>
      <c r="E4" s="76">
        <v>3012</v>
      </c>
      <c r="F4" s="76" t="s">
        <v>250</v>
      </c>
      <c r="G4" s="28" t="s">
        <v>45</v>
      </c>
      <c r="H4" s="78">
        <v>1.202</v>
      </c>
      <c r="I4" s="79" t="s">
        <v>84</v>
      </c>
      <c r="J4" s="83">
        <v>1305044.0900000001</v>
      </c>
      <c r="K4" s="27">
        <f t="shared" ref="K4:K19" si="5">ROUNDDOWN(J4*M4,2)</f>
        <v>652522.04</v>
      </c>
      <c r="L4" s="29">
        <f t="shared" ref="L4:L20" si="6">J4-K4</f>
        <v>652522.05000000005</v>
      </c>
      <c r="M4" s="126">
        <v>0.5</v>
      </c>
      <c r="N4" s="80">
        <f t="shared" ref="N4:N19" si="7">K4</f>
        <v>652522.04</v>
      </c>
      <c r="O4" s="1" t="b">
        <f t="shared" si="1"/>
        <v>1</v>
      </c>
      <c r="P4" s="25">
        <f t="shared" si="2"/>
        <v>0.5</v>
      </c>
      <c r="Q4" s="26" t="b">
        <f t="shared" si="3"/>
        <v>1</v>
      </c>
      <c r="R4" s="26" t="b">
        <f t="shared" si="4"/>
        <v>1</v>
      </c>
    </row>
    <row r="5" spans="1:18" ht="30" customHeight="1" x14ac:dyDescent="0.3">
      <c r="A5" s="86">
        <v>3</v>
      </c>
      <c r="B5" s="76" t="s">
        <v>251</v>
      </c>
      <c r="C5" s="77" t="s">
        <v>42</v>
      </c>
      <c r="D5" s="76" t="s">
        <v>89</v>
      </c>
      <c r="E5" s="76">
        <v>3010</v>
      </c>
      <c r="F5" s="76" t="s">
        <v>252</v>
      </c>
      <c r="G5" s="28" t="s">
        <v>45</v>
      </c>
      <c r="H5" s="78">
        <v>6.3710000000000004</v>
      </c>
      <c r="I5" s="79" t="s">
        <v>86</v>
      </c>
      <c r="J5" s="83">
        <v>6957876.4400000004</v>
      </c>
      <c r="K5" s="27">
        <f t="shared" si="5"/>
        <v>3478938.22</v>
      </c>
      <c r="L5" s="29">
        <f t="shared" si="6"/>
        <v>3478938.22</v>
      </c>
      <c r="M5" s="126">
        <v>0.5</v>
      </c>
      <c r="N5" s="80">
        <f t="shared" si="7"/>
        <v>3478938.22</v>
      </c>
      <c r="O5" s="1" t="b">
        <f t="shared" si="1"/>
        <v>1</v>
      </c>
      <c r="P5" s="25">
        <f t="shared" si="2"/>
        <v>0.5</v>
      </c>
      <c r="Q5" s="26" t="b">
        <f t="shared" si="3"/>
        <v>1</v>
      </c>
      <c r="R5" s="26" t="b">
        <f t="shared" si="4"/>
        <v>1</v>
      </c>
    </row>
    <row r="6" spans="1:18" ht="30" customHeight="1" x14ac:dyDescent="0.3">
      <c r="A6" s="85">
        <v>4</v>
      </c>
      <c r="B6" s="76" t="s">
        <v>253</v>
      </c>
      <c r="C6" s="77" t="s">
        <v>42</v>
      </c>
      <c r="D6" s="76" t="s">
        <v>43</v>
      </c>
      <c r="E6" s="76">
        <v>3029</v>
      </c>
      <c r="F6" s="76" t="s">
        <v>254</v>
      </c>
      <c r="G6" s="28" t="s">
        <v>45</v>
      </c>
      <c r="H6" s="78">
        <v>6.9850000000000003</v>
      </c>
      <c r="I6" s="79" t="s">
        <v>255</v>
      </c>
      <c r="J6" s="83">
        <v>5678826.7199999997</v>
      </c>
      <c r="K6" s="27">
        <f t="shared" si="5"/>
        <v>4543061.37</v>
      </c>
      <c r="L6" s="29">
        <f t="shared" si="6"/>
        <v>1135765.3499999996</v>
      </c>
      <c r="M6" s="126">
        <v>0.8</v>
      </c>
      <c r="N6" s="80">
        <f t="shared" si="7"/>
        <v>4543061.37</v>
      </c>
      <c r="O6" s="1" t="b">
        <f t="shared" si="1"/>
        <v>1</v>
      </c>
      <c r="P6" s="25">
        <f t="shared" si="2"/>
        <v>0.8</v>
      </c>
      <c r="Q6" s="26" t="b">
        <f t="shared" si="3"/>
        <v>1</v>
      </c>
      <c r="R6" s="26" t="b">
        <f t="shared" si="4"/>
        <v>1</v>
      </c>
    </row>
    <row r="7" spans="1:18" ht="30" customHeight="1" x14ac:dyDescent="0.3">
      <c r="A7" s="86">
        <v>5</v>
      </c>
      <c r="B7" s="76" t="s">
        <v>256</v>
      </c>
      <c r="C7" s="77" t="s">
        <v>42</v>
      </c>
      <c r="D7" s="76" t="s">
        <v>89</v>
      </c>
      <c r="E7" s="76">
        <v>3010</v>
      </c>
      <c r="F7" s="76" t="s">
        <v>257</v>
      </c>
      <c r="G7" s="28" t="s">
        <v>45</v>
      </c>
      <c r="H7" s="78">
        <v>3.28</v>
      </c>
      <c r="I7" s="79" t="s">
        <v>187</v>
      </c>
      <c r="J7" s="83">
        <v>4324958.5599999996</v>
      </c>
      <c r="K7" s="27">
        <f t="shared" si="5"/>
        <v>2162479.2799999998</v>
      </c>
      <c r="L7" s="29">
        <f t="shared" si="6"/>
        <v>2162479.2799999998</v>
      </c>
      <c r="M7" s="126">
        <v>0.5</v>
      </c>
      <c r="N7" s="80">
        <f t="shared" si="7"/>
        <v>2162479.2799999998</v>
      </c>
      <c r="O7" s="1" t="b">
        <f t="shared" ref="O7:O8" si="8">K7=SUM(N7:N7)</f>
        <v>1</v>
      </c>
      <c r="P7" s="25">
        <f t="shared" ref="P7:P8" si="9">ROUND(K7/J7,4)</f>
        <v>0.5</v>
      </c>
      <c r="Q7" s="26" t="b">
        <f t="shared" ref="Q7:Q8" si="10">P7=M7</f>
        <v>1</v>
      </c>
      <c r="R7" s="26" t="b">
        <f t="shared" ref="R7:R8" si="11">J7=K7+L7</f>
        <v>1</v>
      </c>
    </row>
    <row r="8" spans="1:18" ht="30" customHeight="1" x14ac:dyDescent="0.3">
      <c r="A8" s="85">
        <v>6</v>
      </c>
      <c r="B8" s="76" t="s">
        <v>258</v>
      </c>
      <c r="C8" s="77" t="s">
        <v>42</v>
      </c>
      <c r="D8" s="76" t="s">
        <v>103</v>
      </c>
      <c r="E8" s="76">
        <v>3031</v>
      </c>
      <c r="F8" s="76" t="s">
        <v>259</v>
      </c>
      <c r="G8" s="28" t="s">
        <v>45</v>
      </c>
      <c r="H8" s="78">
        <v>0.22</v>
      </c>
      <c r="I8" s="79" t="s">
        <v>105</v>
      </c>
      <c r="J8" s="83">
        <v>117000</v>
      </c>
      <c r="K8" s="27">
        <f t="shared" si="5"/>
        <v>58500</v>
      </c>
      <c r="L8" s="29">
        <f t="shared" si="6"/>
        <v>58500</v>
      </c>
      <c r="M8" s="126">
        <v>0.5</v>
      </c>
      <c r="N8" s="80">
        <f t="shared" si="7"/>
        <v>58500</v>
      </c>
      <c r="O8" s="1" t="b">
        <f t="shared" si="8"/>
        <v>1</v>
      </c>
      <c r="P8" s="25">
        <f t="shared" si="9"/>
        <v>0.5</v>
      </c>
      <c r="Q8" s="26" t="b">
        <f t="shared" si="10"/>
        <v>1</v>
      </c>
      <c r="R8" s="26" t="b">
        <f t="shared" si="11"/>
        <v>1</v>
      </c>
    </row>
    <row r="9" spans="1:18" ht="30" customHeight="1" x14ac:dyDescent="0.3">
      <c r="A9" s="86">
        <v>7</v>
      </c>
      <c r="B9" s="76" t="s">
        <v>260</v>
      </c>
      <c r="C9" s="77" t="s">
        <v>42</v>
      </c>
      <c r="D9" s="76" t="s">
        <v>261</v>
      </c>
      <c r="E9" s="76">
        <v>3062011</v>
      </c>
      <c r="F9" s="76" t="s">
        <v>262</v>
      </c>
      <c r="G9" s="28" t="s">
        <v>45</v>
      </c>
      <c r="H9" s="78">
        <v>0.37</v>
      </c>
      <c r="I9" s="79" t="s">
        <v>263</v>
      </c>
      <c r="J9" s="83">
        <v>1252263</v>
      </c>
      <c r="K9" s="27">
        <f t="shared" si="5"/>
        <v>626131.5</v>
      </c>
      <c r="L9" s="29">
        <f t="shared" si="6"/>
        <v>626131.5</v>
      </c>
      <c r="M9" s="126">
        <v>0.5</v>
      </c>
      <c r="N9" s="80">
        <f t="shared" si="7"/>
        <v>626131.5</v>
      </c>
      <c r="O9" s="1" t="b">
        <f t="shared" si="1"/>
        <v>1</v>
      </c>
      <c r="P9" s="25">
        <f t="shared" si="2"/>
        <v>0.5</v>
      </c>
      <c r="Q9" s="26" t="b">
        <f t="shared" si="3"/>
        <v>1</v>
      </c>
      <c r="R9" s="26" t="b">
        <f t="shared" si="4"/>
        <v>1</v>
      </c>
    </row>
    <row r="10" spans="1:18" ht="30" customHeight="1" x14ac:dyDescent="0.3">
      <c r="A10" s="85">
        <v>8</v>
      </c>
      <c r="B10" s="76" t="s">
        <v>264</v>
      </c>
      <c r="C10" s="77" t="s">
        <v>42</v>
      </c>
      <c r="D10" s="76" t="s">
        <v>89</v>
      </c>
      <c r="E10" s="76">
        <v>3010</v>
      </c>
      <c r="F10" s="76" t="s">
        <v>265</v>
      </c>
      <c r="G10" s="28" t="s">
        <v>45</v>
      </c>
      <c r="H10" s="78">
        <v>4.6779999999999999</v>
      </c>
      <c r="I10" s="79" t="s">
        <v>86</v>
      </c>
      <c r="J10" s="83">
        <v>5137882.75</v>
      </c>
      <c r="K10" s="27">
        <f t="shared" si="5"/>
        <v>2568941.37</v>
      </c>
      <c r="L10" s="29">
        <f t="shared" si="6"/>
        <v>2568941.38</v>
      </c>
      <c r="M10" s="126">
        <v>0.5</v>
      </c>
      <c r="N10" s="80">
        <f t="shared" si="7"/>
        <v>2568941.37</v>
      </c>
      <c r="O10" s="1" t="b">
        <f t="shared" si="1"/>
        <v>1</v>
      </c>
      <c r="P10" s="25">
        <f t="shared" si="2"/>
        <v>0.5</v>
      </c>
      <c r="Q10" s="26" t="b">
        <f t="shared" si="3"/>
        <v>1</v>
      </c>
      <c r="R10" s="26" t="b">
        <f t="shared" si="4"/>
        <v>1</v>
      </c>
    </row>
    <row r="11" spans="1:18" ht="30" customHeight="1" x14ac:dyDescent="0.3">
      <c r="A11" s="86">
        <v>9</v>
      </c>
      <c r="B11" s="76" t="s">
        <v>266</v>
      </c>
      <c r="C11" s="77" t="s">
        <v>42</v>
      </c>
      <c r="D11" s="76" t="s">
        <v>103</v>
      </c>
      <c r="E11" s="76">
        <v>3031</v>
      </c>
      <c r="F11" s="76" t="s">
        <v>267</v>
      </c>
      <c r="G11" s="28" t="s">
        <v>45</v>
      </c>
      <c r="H11" s="78">
        <v>0.28999999999999998</v>
      </c>
      <c r="I11" s="79" t="s">
        <v>105</v>
      </c>
      <c r="J11" s="83">
        <v>130000</v>
      </c>
      <c r="K11" s="27">
        <f t="shared" si="5"/>
        <v>65000</v>
      </c>
      <c r="L11" s="29">
        <f t="shared" si="6"/>
        <v>65000</v>
      </c>
      <c r="M11" s="126">
        <v>0.5</v>
      </c>
      <c r="N11" s="80">
        <f t="shared" si="7"/>
        <v>65000</v>
      </c>
      <c r="O11" s="1" t="b">
        <f t="shared" si="1"/>
        <v>1</v>
      </c>
      <c r="P11" s="25">
        <f t="shared" si="2"/>
        <v>0.5</v>
      </c>
      <c r="Q11" s="26" t="b">
        <f t="shared" si="3"/>
        <v>1</v>
      </c>
      <c r="R11" s="26" t="b">
        <f t="shared" si="4"/>
        <v>1</v>
      </c>
    </row>
    <row r="12" spans="1:18" ht="30" customHeight="1" x14ac:dyDescent="0.3">
      <c r="A12" s="85">
        <v>10</v>
      </c>
      <c r="B12" s="76" t="s">
        <v>268</v>
      </c>
      <c r="C12" s="77" t="s">
        <v>42</v>
      </c>
      <c r="D12" s="76" t="s">
        <v>85</v>
      </c>
      <c r="E12" s="76">
        <v>3025</v>
      </c>
      <c r="F12" s="76" t="s">
        <v>269</v>
      </c>
      <c r="G12" s="28" t="s">
        <v>45</v>
      </c>
      <c r="H12" s="78">
        <v>0.45</v>
      </c>
      <c r="I12" s="79" t="s">
        <v>86</v>
      </c>
      <c r="J12" s="83">
        <v>560658</v>
      </c>
      <c r="K12" s="27">
        <f t="shared" si="5"/>
        <v>280329</v>
      </c>
      <c r="L12" s="29">
        <f t="shared" si="6"/>
        <v>280329</v>
      </c>
      <c r="M12" s="126">
        <v>0.5</v>
      </c>
      <c r="N12" s="80">
        <f t="shared" si="7"/>
        <v>280329</v>
      </c>
      <c r="O12" s="1" t="b">
        <f t="shared" si="1"/>
        <v>1</v>
      </c>
      <c r="P12" s="25">
        <f t="shared" si="2"/>
        <v>0.5</v>
      </c>
      <c r="Q12" s="26" t="b">
        <f t="shared" si="3"/>
        <v>1</v>
      </c>
      <c r="R12" s="26" t="b">
        <f t="shared" si="4"/>
        <v>1</v>
      </c>
    </row>
    <row r="13" spans="1:18" ht="30" customHeight="1" x14ac:dyDescent="0.3">
      <c r="A13" s="86">
        <v>11</v>
      </c>
      <c r="B13" s="76" t="s">
        <v>270</v>
      </c>
      <c r="C13" s="77" t="s">
        <v>42</v>
      </c>
      <c r="D13" s="76" t="s">
        <v>89</v>
      </c>
      <c r="E13" s="76">
        <v>3010</v>
      </c>
      <c r="F13" s="76" t="s">
        <v>271</v>
      </c>
      <c r="G13" s="28" t="s">
        <v>45</v>
      </c>
      <c r="H13" s="78">
        <v>4.7220000000000004</v>
      </c>
      <c r="I13" s="79" t="s">
        <v>86</v>
      </c>
      <c r="J13" s="83">
        <v>3363512.89</v>
      </c>
      <c r="K13" s="27">
        <f t="shared" si="5"/>
        <v>1681756.44</v>
      </c>
      <c r="L13" s="29">
        <f t="shared" si="6"/>
        <v>1681756.4500000002</v>
      </c>
      <c r="M13" s="126">
        <v>0.5</v>
      </c>
      <c r="N13" s="80">
        <f t="shared" si="7"/>
        <v>1681756.44</v>
      </c>
      <c r="O13" s="1" t="b">
        <f t="shared" si="1"/>
        <v>1</v>
      </c>
      <c r="P13" s="25">
        <f t="shared" si="2"/>
        <v>0.5</v>
      </c>
      <c r="Q13" s="26" t="b">
        <f t="shared" si="3"/>
        <v>1</v>
      </c>
      <c r="R13" s="26" t="b">
        <f t="shared" si="4"/>
        <v>1</v>
      </c>
    </row>
    <row r="14" spans="1:18" ht="30" customHeight="1" x14ac:dyDescent="0.3">
      <c r="A14" s="85">
        <v>12</v>
      </c>
      <c r="B14" s="76" t="s">
        <v>272</v>
      </c>
      <c r="C14" s="77" t="s">
        <v>42</v>
      </c>
      <c r="D14" s="76" t="s">
        <v>89</v>
      </c>
      <c r="E14" s="76">
        <v>3010</v>
      </c>
      <c r="F14" s="76" t="s">
        <v>273</v>
      </c>
      <c r="G14" s="28" t="s">
        <v>45</v>
      </c>
      <c r="H14" s="78">
        <v>2.9</v>
      </c>
      <c r="I14" s="79" t="s">
        <v>86</v>
      </c>
      <c r="J14" s="83">
        <v>4677188.53</v>
      </c>
      <c r="K14" s="27">
        <f t="shared" si="5"/>
        <v>2338594.2599999998</v>
      </c>
      <c r="L14" s="29">
        <f t="shared" si="6"/>
        <v>2338594.2700000005</v>
      </c>
      <c r="M14" s="126">
        <v>0.5</v>
      </c>
      <c r="N14" s="80">
        <f t="shared" si="7"/>
        <v>2338594.2599999998</v>
      </c>
      <c r="O14" s="1" t="b">
        <f t="shared" si="1"/>
        <v>1</v>
      </c>
      <c r="P14" s="25">
        <f t="shared" si="2"/>
        <v>0.5</v>
      </c>
      <c r="Q14" s="26" t="b">
        <f t="shared" si="3"/>
        <v>1</v>
      </c>
      <c r="R14" s="26" t="b">
        <f t="shared" si="4"/>
        <v>1</v>
      </c>
    </row>
    <row r="15" spans="1:18" ht="30" customHeight="1" x14ac:dyDescent="0.3">
      <c r="A15" s="86">
        <v>13</v>
      </c>
      <c r="B15" s="76" t="s">
        <v>274</v>
      </c>
      <c r="C15" s="77" t="s">
        <v>42</v>
      </c>
      <c r="D15" s="76" t="s">
        <v>43</v>
      </c>
      <c r="E15" s="76">
        <v>3029</v>
      </c>
      <c r="F15" s="76" t="s">
        <v>275</v>
      </c>
      <c r="G15" s="28" t="s">
        <v>45</v>
      </c>
      <c r="H15" s="78">
        <v>4.5149999999999997</v>
      </c>
      <c r="I15" s="79" t="s">
        <v>255</v>
      </c>
      <c r="J15" s="83">
        <v>5605733.4100000001</v>
      </c>
      <c r="K15" s="27">
        <f t="shared" si="5"/>
        <v>4484586.72</v>
      </c>
      <c r="L15" s="29">
        <f t="shared" si="6"/>
        <v>1121146.6900000004</v>
      </c>
      <c r="M15" s="126">
        <v>0.8</v>
      </c>
      <c r="N15" s="80">
        <f t="shared" si="7"/>
        <v>4484586.72</v>
      </c>
      <c r="O15" s="1" t="b">
        <f t="shared" si="1"/>
        <v>1</v>
      </c>
      <c r="P15" s="25">
        <f t="shared" si="2"/>
        <v>0.8</v>
      </c>
      <c r="Q15" s="26" t="b">
        <f t="shared" si="3"/>
        <v>1</v>
      </c>
      <c r="R15" s="26" t="b">
        <f t="shared" si="4"/>
        <v>1</v>
      </c>
    </row>
    <row r="16" spans="1:18" ht="30" customHeight="1" x14ac:dyDescent="0.3">
      <c r="A16" s="85">
        <v>14</v>
      </c>
      <c r="B16" s="76" t="s">
        <v>276</v>
      </c>
      <c r="C16" s="77" t="s">
        <v>42</v>
      </c>
      <c r="D16" s="76" t="s">
        <v>89</v>
      </c>
      <c r="E16" s="76">
        <v>3010</v>
      </c>
      <c r="F16" s="76" t="s">
        <v>277</v>
      </c>
      <c r="G16" s="28" t="s">
        <v>45</v>
      </c>
      <c r="H16" s="78">
        <v>3.5539999999999998</v>
      </c>
      <c r="I16" s="79" t="s">
        <v>86</v>
      </c>
      <c r="J16" s="83">
        <v>3456055.96</v>
      </c>
      <c r="K16" s="27">
        <f t="shared" si="5"/>
        <v>1728027.98</v>
      </c>
      <c r="L16" s="29">
        <f t="shared" si="6"/>
        <v>1728027.98</v>
      </c>
      <c r="M16" s="126">
        <v>0.5</v>
      </c>
      <c r="N16" s="80">
        <f t="shared" si="7"/>
        <v>1728027.98</v>
      </c>
      <c r="O16" s="1" t="b">
        <f t="shared" si="1"/>
        <v>1</v>
      </c>
      <c r="P16" s="25">
        <f t="shared" si="2"/>
        <v>0.5</v>
      </c>
      <c r="Q16" s="26" t="b">
        <f t="shared" si="3"/>
        <v>1</v>
      </c>
      <c r="R16" s="26" t="b">
        <f t="shared" si="4"/>
        <v>1</v>
      </c>
    </row>
    <row r="17" spans="1:18" ht="30" customHeight="1" x14ac:dyDescent="0.3">
      <c r="A17" s="86">
        <v>15</v>
      </c>
      <c r="B17" s="76" t="s">
        <v>278</v>
      </c>
      <c r="C17" s="77" t="s">
        <v>42</v>
      </c>
      <c r="D17" s="76" t="s">
        <v>279</v>
      </c>
      <c r="E17" s="76">
        <v>3013</v>
      </c>
      <c r="F17" s="76" t="s">
        <v>280</v>
      </c>
      <c r="G17" s="28" t="s">
        <v>45</v>
      </c>
      <c r="H17" s="78">
        <v>3.085</v>
      </c>
      <c r="I17" s="79" t="s">
        <v>52</v>
      </c>
      <c r="J17" s="83">
        <v>1800000</v>
      </c>
      <c r="K17" s="27">
        <f t="shared" si="5"/>
        <v>900000</v>
      </c>
      <c r="L17" s="29">
        <f t="shared" si="6"/>
        <v>900000</v>
      </c>
      <c r="M17" s="126">
        <v>0.5</v>
      </c>
      <c r="N17" s="80">
        <f t="shared" si="7"/>
        <v>900000</v>
      </c>
      <c r="O17" s="1" t="b">
        <f t="shared" si="1"/>
        <v>1</v>
      </c>
      <c r="P17" s="25">
        <f t="shared" si="2"/>
        <v>0.5</v>
      </c>
      <c r="Q17" s="26" t="b">
        <f t="shared" si="3"/>
        <v>1</v>
      </c>
      <c r="R17" s="26" t="b">
        <f t="shared" si="4"/>
        <v>1</v>
      </c>
    </row>
    <row r="18" spans="1:18" ht="30" customHeight="1" x14ac:dyDescent="0.3">
      <c r="A18" s="85">
        <v>16</v>
      </c>
      <c r="B18" s="76" t="s">
        <v>281</v>
      </c>
      <c r="C18" s="77" t="s">
        <v>42</v>
      </c>
      <c r="D18" s="76" t="s">
        <v>89</v>
      </c>
      <c r="E18" s="76">
        <v>3010</v>
      </c>
      <c r="F18" s="76" t="s">
        <v>282</v>
      </c>
      <c r="G18" s="28" t="s">
        <v>45</v>
      </c>
      <c r="H18" s="78">
        <v>4.649</v>
      </c>
      <c r="I18" s="79" t="s">
        <v>86</v>
      </c>
      <c r="J18" s="83">
        <v>5211198.4400000004</v>
      </c>
      <c r="K18" s="27">
        <f t="shared" si="5"/>
        <v>2605599.2200000002</v>
      </c>
      <c r="L18" s="29">
        <f t="shared" si="6"/>
        <v>2605599.2200000002</v>
      </c>
      <c r="M18" s="126">
        <v>0.5</v>
      </c>
      <c r="N18" s="80">
        <f t="shared" si="7"/>
        <v>2605599.2200000002</v>
      </c>
      <c r="O18" s="1" t="b">
        <f t="shared" si="1"/>
        <v>1</v>
      </c>
      <c r="P18" s="25">
        <f t="shared" si="2"/>
        <v>0.5</v>
      </c>
      <c r="Q18" s="26" t="b">
        <f t="shared" si="3"/>
        <v>1</v>
      </c>
      <c r="R18" s="26" t="b">
        <f t="shared" si="4"/>
        <v>1</v>
      </c>
    </row>
    <row r="19" spans="1:18" ht="30" customHeight="1" x14ac:dyDescent="0.3">
      <c r="A19" s="86">
        <v>17</v>
      </c>
      <c r="B19" s="76" t="s">
        <v>283</v>
      </c>
      <c r="C19" s="77" t="s">
        <v>42</v>
      </c>
      <c r="D19" s="76" t="s">
        <v>83</v>
      </c>
      <c r="E19" s="76">
        <v>3012</v>
      </c>
      <c r="F19" s="76" t="s">
        <v>284</v>
      </c>
      <c r="G19" s="28" t="s">
        <v>45</v>
      </c>
      <c r="H19" s="78">
        <v>0.495</v>
      </c>
      <c r="I19" s="79" t="s">
        <v>84</v>
      </c>
      <c r="J19" s="83">
        <v>575591.69999999995</v>
      </c>
      <c r="K19" s="27">
        <f t="shared" si="5"/>
        <v>287795.84999999998</v>
      </c>
      <c r="L19" s="29">
        <f t="shared" si="6"/>
        <v>287795.84999999998</v>
      </c>
      <c r="M19" s="126">
        <v>0.5</v>
      </c>
      <c r="N19" s="80">
        <f t="shared" si="7"/>
        <v>287795.84999999998</v>
      </c>
      <c r="O19" s="1" t="b">
        <f t="shared" si="1"/>
        <v>1</v>
      </c>
      <c r="P19" s="25">
        <f t="shared" si="2"/>
        <v>0.5</v>
      </c>
      <c r="Q19" s="26" t="b">
        <f t="shared" si="3"/>
        <v>1</v>
      </c>
      <c r="R19" s="26" t="b">
        <f t="shared" si="4"/>
        <v>1</v>
      </c>
    </row>
    <row r="20" spans="1:18" ht="35.25" customHeight="1" x14ac:dyDescent="0.3">
      <c r="A20" s="114" t="s">
        <v>367</v>
      </c>
      <c r="B20" s="107" t="s">
        <v>285</v>
      </c>
      <c r="C20" s="107" t="s">
        <v>42</v>
      </c>
      <c r="D20" s="107" t="s">
        <v>70</v>
      </c>
      <c r="E20" s="107">
        <v>3005</v>
      </c>
      <c r="F20" s="107" t="s">
        <v>286</v>
      </c>
      <c r="G20" s="107" t="s">
        <v>45</v>
      </c>
      <c r="H20" s="115">
        <v>8.468</v>
      </c>
      <c r="I20" s="108" t="s">
        <v>55</v>
      </c>
      <c r="J20" s="109">
        <v>12971338.720000001</v>
      </c>
      <c r="K20" s="116">
        <v>2236762.0499999998</v>
      </c>
      <c r="L20" s="117">
        <f t="shared" si="6"/>
        <v>10734576.670000002</v>
      </c>
      <c r="M20" s="127">
        <v>0.6</v>
      </c>
      <c r="N20" s="118">
        <f>K20</f>
        <v>2236762.0499999998</v>
      </c>
      <c r="O20" s="1" t="b">
        <f t="shared" si="1"/>
        <v>1</v>
      </c>
      <c r="P20" s="25">
        <f t="shared" si="2"/>
        <v>0.1724</v>
      </c>
      <c r="Q20" s="26" t="b">
        <f t="shared" si="3"/>
        <v>0</v>
      </c>
      <c r="R20" s="26" t="b">
        <f t="shared" si="4"/>
        <v>1</v>
      </c>
    </row>
    <row r="21" spans="1:18" ht="20.100000000000001" customHeight="1" x14ac:dyDescent="0.3">
      <c r="A21" s="163" t="s">
        <v>37</v>
      </c>
      <c r="B21" s="164"/>
      <c r="C21" s="164"/>
      <c r="D21" s="164"/>
      <c r="E21" s="164"/>
      <c r="F21" s="164"/>
      <c r="G21" s="165"/>
      <c r="H21" s="30">
        <f>SUM(H3:H20)</f>
        <v>57.846000000000004</v>
      </c>
      <c r="I21" s="31" t="s">
        <v>12</v>
      </c>
      <c r="J21" s="32">
        <f>SUM(J3:J20)</f>
        <v>65637653.190000005</v>
      </c>
      <c r="K21" s="32">
        <f>SUM(K3:K20)</f>
        <v>32206539.68</v>
      </c>
      <c r="L21" s="32">
        <f>SUM(L3:L20)</f>
        <v>33431113.510000002</v>
      </c>
      <c r="M21" s="33" t="s">
        <v>12</v>
      </c>
      <c r="N21" s="32">
        <f>SUM(N3:N20)</f>
        <v>32206539.68</v>
      </c>
      <c r="O21" s="1" t="b">
        <f t="shared" si="1"/>
        <v>1</v>
      </c>
      <c r="P21" s="25">
        <f t="shared" si="2"/>
        <v>0.49070000000000003</v>
      </c>
      <c r="Q21" s="26" t="s">
        <v>12</v>
      </c>
      <c r="R21" s="26" t="b">
        <f t="shared" si="4"/>
        <v>1</v>
      </c>
    </row>
    <row r="22" spans="1:18" x14ac:dyDescent="0.3">
      <c r="A22" s="20"/>
      <c r="B22" s="20"/>
      <c r="C22" s="20"/>
      <c r="D22" s="20"/>
      <c r="E22" s="103"/>
      <c r="F22" s="20"/>
      <c r="G22" s="20"/>
    </row>
    <row r="23" spans="1:18" x14ac:dyDescent="0.3">
      <c r="A23" s="19" t="s">
        <v>38</v>
      </c>
      <c r="B23" s="19"/>
      <c r="C23" s="19"/>
      <c r="D23" s="19"/>
      <c r="E23" s="104"/>
      <c r="F23" s="19"/>
      <c r="G23" s="19"/>
      <c r="H23" s="10"/>
      <c r="I23" s="10"/>
      <c r="J23" s="2"/>
      <c r="K23" s="10"/>
      <c r="L23" s="10"/>
      <c r="N23" s="10"/>
      <c r="O23" s="1"/>
      <c r="R23" s="26"/>
    </row>
    <row r="24" spans="1:18" ht="28.5" customHeight="1" x14ac:dyDescent="0.3">
      <c r="A24" s="156" t="s">
        <v>34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"/>
    </row>
    <row r="25" spans="1:18" x14ac:dyDescent="0.3">
      <c r="B25" s="21"/>
      <c r="C25" s="21"/>
      <c r="D25" s="21"/>
      <c r="E25" s="105"/>
      <c r="F25" s="21"/>
      <c r="G25" s="21"/>
    </row>
  </sheetData>
  <mergeCells count="15">
    <mergeCell ref="M1:M2"/>
    <mergeCell ref="A21:G21"/>
    <mergeCell ref="A24:N24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O3:Q21">
    <cfRule type="containsText" dxfId="5" priority="3" operator="containsText" text="fałsz">
      <formula>NOT(ISERROR(SEARCH("fałsz",O3)))</formula>
    </cfRule>
  </conditionalFormatting>
  <conditionalFormatting sqref="O3:R21">
    <cfRule type="cellIs" dxfId="4" priority="5" operator="equal">
      <formula>FALSE</formula>
    </cfRule>
  </conditionalFormatting>
  <conditionalFormatting sqref="R23">
    <cfRule type="cellIs" dxfId="3" priority="1" operator="equal">
      <formula>FALSE</formula>
    </cfRule>
  </conditionalFormatting>
  <dataValidations disablePrompts="1" count="3">
    <dataValidation type="list" allowBlank="1" showInputMessage="1" showErrorMessage="1" sqref="C3:C20" xr:uid="{0C92D54F-6511-4603-B503-C8A7BA128CED}">
      <formula1>"N"</formula1>
    </dataValidation>
    <dataValidation type="list" allowBlank="1" showInputMessage="1" showErrorMessage="1" sqref="G3:G20" xr:uid="{9D65F047-CB01-4F5C-A852-181389C3BCB5}">
      <formula1>"R"</formula1>
    </dataValidation>
    <dataValidation type="list" allowBlank="1" showInputMessage="1" showErrorMessage="1" sqref="D11" xr:uid="{D0B83BF8-C4C1-4E89-ACD3-5EB909E617E7}">
      <formula1>"N,K,W"</formula1>
      <formula2>0</formula2>
    </dataValidation>
  </dataValidations>
  <pageMargins left="0.23622047244094491" right="0.23622047244094491" top="0.74803149606299213" bottom="0.74803149606299213" header="0.31496062992125984" footer="0.31496062992125984"/>
  <pageSetup paperSize="8" scale="83" fitToHeight="0" orientation="landscape" r:id="rId1"/>
  <headerFooter>
    <oddHeader>&amp;LWojewództwo&amp;K000000 Wielkopolskie&amp;K01+000 - zadania powiatowe lista rezerwowa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DEE4C-A303-4D0A-9375-3F2CE20F5C19}">
  <sheetPr>
    <pageSetUpPr fitToPage="1"/>
  </sheetPr>
  <dimension ref="A1:S36"/>
  <sheetViews>
    <sheetView showGridLines="0" view="pageBreakPreview" topLeftCell="A17" zoomScale="85" zoomScaleNormal="78" zoomScaleSheetLayoutView="85" workbookViewId="0">
      <selection sqref="A1:A2"/>
    </sheetView>
  </sheetViews>
  <sheetFormatPr defaultColWidth="9.109375" defaultRowHeight="14.4" x14ac:dyDescent="0.3"/>
  <cols>
    <col min="1" max="1" width="8.109375" style="113" customWidth="1"/>
    <col min="2" max="2" width="18.33203125" customWidth="1"/>
    <col min="3" max="3" width="7.109375" customWidth="1"/>
    <col min="4" max="6" width="15.6640625" customWidth="1"/>
    <col min="7" max="7" width="35.88671875" customWidth="1"/>
    <col min="8" max="8" width="9.6640625" customWidth="1"/>
    <col min="9" max="9" width="11.33203125" customWidth="1"/>
    <col min="10" max="10" width="15.6640625" customWidth="1"/>
    <col min="11" max="11" width="15.6640625" style="17" customWidth="1"/>
    <col min="12" max="13" width="15.6640625" customWidth="1"/>
    <col min="14" max="14" width="15.6640625" style="1" customWidth="1"/>
    <col min="15" max="15" width="15.6640625" customWidth="1"/>
    <col min="16" max="16" width="15.6640625" style="24" customWidth="1"/>
    <col min="17" max="18" width="15.6640625" style="1" customWidth="1"/>
    <col min="19" max="19" width="15.6640625" style="24" customWidth="1"/>
  </cols>
  <sheetData>
    <row r="1" spans="1:19" ht="33.75" customHeight="1" x14ac:dyDescent="0.3">
      <c r="A1" s="160" t="s">
        <v>4</v>
      </c>
      <c r="B1" s="155" t="s">
        <v>5</v>
      </c>
      <c r="C1" s="161" t="s">
        <v>40</v>
      </c>
      <c r="D1" s="157" t="s">
        <v>6</v>
      </c>
      <c r="E1" s="157" t="s">
        <v>27</v>
      </c>
      <c r="F1" s="157" t="s">
        <v>13</v>
      </c>
      <c r="G1" s="157" t="s">
        <v>7</v>
      </c>
      <c r="H1" s="155" t="s">
        <v>22</v>
      </c>
      <c r="I1" s="155" t="s">
        <v>8</v>
      </c>
      <c r="J1" s="155" t="s">
        <v>21</v>
      </c>
      <c r="K1" s="155" t="s">
        <v>9</v>
      </c>
      <c r="L1" s="155" t="s">
        <v>14</v>
      </c>
      <c r="M1" s="157" t="s">
        <v>11</v>
      </c>
      <c r="N1" s="155" t="s">
        <v>10</v>
      </c>
      <c r="O1" s="22" t="s">
        <v>39</v>
      </c>
      <c r="P1" s="1"/>
    </row>
    <row r="2" spans="1:19" ht="33.75" customHeight="1" x14ac:dyDescent="0.3">
      <c r="A2" s="160"/>
      <c r="B2" s="155"/>
      <c r="C2" s="162"/>
      <c r="D2" s="158"/>
      <c r="E2" s="158"/>
      <c r="F2" s="158"/>
      <c r="G2" s="158"/>
      <c r="H2" s="155"/>
      <c r="I2" s="155"/>
      <c r="J2" s="155"/>
      <c r="K2" s="155"/>
      <c r="L2" s="155"/>
      <c r="M2" s="158"/>
      <c r="N2" s="155"/>
      <c r="O2" s="22">
        <v>2023</v>
      </c>
      <c r="P2" s="1" t="s">
        <v>23</v>
      </c>
      <c r="Q2" s="1" t="s">
        <v>24</v>
      </c>
      <c r="R2" s="1" t="s">
        <v>25</v>
      </c>
      <c r="S2" s="1" t="s">
        <v>26</v>
      </c>
    </row>
    <row r="3" spans="1:19" ht="30" customHeight="1" x14ac:dyDescent="0.3">
      <c r="A3" s="129">
        <v>1</v>
      </c>
      <c r="B3" s="99" t="s">
        <v>364</v>
      </c>
      <c r="C3" s="89" t="s">
        <v>42</v>
      </c>
      <c r="D3" s="100" t="s">
        <v>365</v>
      </c>
      <c r="E3" s="100">
        <v>3024063</v>
      </c>
      <c r="F3" s="100" t="s">
        <v>61</v>
      </c>
      <c r="G3" s="100" t="s">
        <v>366</v>
      </c>
      <c r="H3" s="28" t="s">
        <v>45</v>
      </c>
      <c r="I3" s="84">
        <v>1.1859999999999999</v>
      </c>
      <c r="J3" s="79" t="s">
        <v>114</v>
      </c>
      <c r="K3" s="101">
        <v>2194670.0699999998</v>
      </c>
      <c r="L3" s="27">
        <f>ROUNDDOWN(K3*N3,2)</f>
        <v>1097335.03</v>
      </c>
      <c r="M3" s="29">
        <f>K3-L3</f>
        <v>1097335.0399999998</v>
      </c>
      <c r="N3" s="97">
        <v>0.5</v>
      </c>
      <c r="O3" s="94">
        <f t="shared" ref="O3" si="0">L3</f>
        <v>1097335.03</v>
      </c>
      <c r="P3" s="1" t="b">
        <f t="shared" ref="P3:P32" si="1">L3=SUM(O3:O3)</f>
        <v>1</v>
      </c>
      <c r="Q3" s="25">
        <f t="shared" ref="Q3:Q32" si="2">ROUND(L3/K3,4)</f>
        <v>0.5</v>
      </c>
      <c r="R3" s="26" t="b">
        <f t="shared" ref="R3:R31" si="3">Q3=N3</f>
        <v>1</v>
      </c>
      <c r="S3" s="26" t="b">
        <f t="shared" ref="S3:S32" si="4">K3=L3+M3</f>
        <v>1</v>
      </c>
    </row>
    <row r="4" spans="1:19" ht="30" customHeight="1" x14ac:dyDescent="0.3">
      <c r="A4" s="130">
        <v>2</v>
      </c>
      <c r="B4" s="88" t="s">
        <v>289</v>
      </c>
      <c r="C4" s="89" t="s">
        <v>42</v>
      </c>
      <c r="D4" s="90" t="s">
        <v>290</v>
      </c>
      <c r="E4" s="96">
        <v>3006043</v>
      </c>
      <c r="F4" s="90" t="s">
        <v>64</v>
      </c>
      <c r="G4" s="90" t="s">
        <v>291</v>
      </c>
      <c r="H4" s="87" t="s">
        <v>45</v>
      </c>
      <c r="I4" s="91">
        <v>1.228</v>
      </c>
      <c r="J4" s="92" t="s">
        <v>74</v>
      </c>
      <c r="K4" s="102">
        <v>1495877.82</v>
      </c>
      <c r="L4" s="27">
        <f t="shared" ref="L4:L30" si="5">ROUNDDOWN(K4*N4,2)</f>
        <v>897526.69</v>
      </c>
      <c r="M4" s="29">
        <f t="shared" ref="M4:M31" si="6">K4-L4</f>
        <v>598351.13000000012</v>
      </c>
      <c r="N4" s="93">
        <v>0.6</v>
      </c>
      <c r="O4" s="94">
        <f t="shared" ref="O4:O31" si="7">L4</f>
        <v>897526.69</v>
      </c>
      <c r="P4" s="1" t="b">
        <f t="shared" ref="P4:P18" si="8">L4=SUM(O4:O4)</f>
        <v>1</v>
      </c>
      <c r="Q4" s="25">
        <f t="shared" ref="Q4:Q18" si="9">ROUND(L4/K4,4)</f>
        <v>0.6</v>
      </c>
      <c r="R4" s="26" t="b">
        <f t="shared" ref="R4:R18" si="10">Q4=N4</f>
        <v>1</v>
      </c>
      <c r="S4" s="26" t="b">
        <f t="shared" ref="S4:S18" si="11">K4=L4+M4</f>
        <v>1</v>
      </c>
    </row>
    <row r="5" spans="1:19" ht="30" customHeight="1" x14ac:dyDescent="0.3">
      <c r="A5" s="129">
        <v>3</v>
      </c>
      <c r="B5" s="95" t="s">
        <v>292</v>
      </c>
      <c r="C5" s="89" t="s">
        <v>42</v>
      </c>
      <c r="D5" s="96" t="s">
        <v>214</v>
      </c>
      <c r="E5" s="96">
        <v>3021132</v>
      </c>
      <c r="F5" s="96" t="s">
        <v>54</v>
      </c>
      <c r="G5" s="96" t="s">
        <v>293</v>
      </c>
      <c r="H5" s="28" t="s">
        <v>45</v>
      </c>
      <c r="I5" s="84">
        <v>0.93899999999999995</v>
      </c>
      <c r="J5" s="79" t="s">
        <v>187</v>
      </c>
      <c r="K5" s="101">
        <v>642295.79</v>
      </c>
      <c r="L5" s="27">
        <f t="shared" si="5"/>
        <v>321147.89</v>
      </c>
      <c r="M5" s="29">
        <f t="shared" si="6"/>
        <v>321147.90000000002</v>
      </c>
      <c r="N5" s="97">
        <v>0.5</v>
      </c>
      <c r="O5" s="94">
        <f t="shared" si="7"/>
        <v>321147.89</v>
      </c>
      <c r="P5" s="1" t="b">
        <f t="shared" si="8"/>
        <v>1</v>
      </c>
      <c r="Q5" s="25">
        <f t="shared" si="9"/>
        <v>0.5</v>
      </c>
      <c r="R5" s="26" t="b">
        <f t="shared" si="10"/>
        <v>1</v>
      </c>
      <c r="S5" s="26" t="b">
        <f t="shared" si="11"/>
        <v>1</v>
      </c>
    </row>
    <row r="6" spans="1:19" ht="30" customHeight="1" x14ac:dyDescent="0.3">
      <c r="A6" s="130">
        <v>4</v>
      </c>
      <c r="B6" s="95" t="s">
        <v>294</v>
      </c>
      <c r="C6" s="89" t="s">
        <v>42</v>
      </c>
      <c r="D6" s="96" t="s">
        <v>295</v>
      </c>
      <c r="E6" s="96">
        <v>3010132</v>
      </c>
      <c r="F6" s="96" t="s">
        <v>89</v>
      </c>
      <c r="G6" s="96" t="s">
        <v>296</v>
      </c>
      <c r="H6" s="28" t="s">
        <v>45</v>
      </c>
      <c r="I6" s="84">
        <v>1.956</v>
      </c>
      <c r="J6" s="79" t="s">
        <v>110</v>
      </c>
      <c r="K6" s="101">
        <v>1191705.23</v>
      </c>
      <c r="L6" s="27">
        <f t="shared" si="5"/>
        <v>595852.61</v>
      </c>
      <c r="M6" s="29">
        <f t="shared" si="6"/>
        <v>595852.62</v>
      </c>
      <c r="N6" s="97">
        <v>0.5</v>
      </c>
      <c r="O6" s="94">
        <f t="shared" si="7"/>
        <v>595852.61</v>
      </c>
      <c r="P6" s="1" t="b">
        <f t="shared" si="8"/>
        <v>1</v>
      </c>
      <c r="Q6" s="25">
        <f t="shared" si="9"/>
        <v>0.5</v>
      </c>
      <c r="R6" s="26" t="b">
        <f t="shared" si="10"/>
        <v>1</v>
      </c>
      <c r="S6" s="26" t="b">
        <f t="shared" si="11"/>
        <v>1</v>
      </c>
    </row>
    <row r="7" spans="1:19" ht="30" customHeight="1" x14ac:dyDescent="0.3">
      <c r="A7" s="129">
        <v>5</v>
      </c>
      <c r="B7" s="95" t="s">
        <v>297</v>
      </c>
      <c r="C7" s="89" t="s">
        <v>42</v>
      </c>
      <c r="D7" s="96" t="s">
        <v>298</v>
      </c>
      <c r="E7" s="96">
        <v>3023042</v>
      </c>
      <c r="F7" s="96" t="s">
        <v>48</v>
      </c>
      <c r="G7" s="96" t="s">
        <v>299</v>
      </c>
      <c r="H7" s="28" t="s">
        <v>45</v>
      </c>
      <c r="I7" s="84">
        <v>3.8</v>
      </c>
      <c r="J7" s="79" t="s">
        <v>161</v>
      </c>
      <c r="K7" s="101">
        <v>1270940.17</v>
      </c>
      <c r="L7" s="27">
        <f t="shared" si="5"/>
        <v>762564.1</v>
      </c>
      <c r="M7" s="29">
        <f t="shared" si="6"/>
        <v>508376.06999999995</v>
      </c>
      <c r="N7" s="97">
        <v>0.6</v>
      </c>
      <c r="O7" s="94">
        <f t="shared" si="7"/>
        <v>762564.1</v>
      </c>
      <c r="P7" s="1" t="b">
        <f t="shared" si="8"/>
        <v>1</v>
      </c>
      <c r="Q7" s="25">
        <f t="shared" si="9"/>
        <v>0.6</v>
      </c>
      <c r="R7" s="26" t="b">
        <f t="shared" si="10"/>
        <v>1</v>
      </c>
      <c r="S7" s="26" t="b">
        <f t="shared" si="11"/>
        <v>1</v>
      </c>
    </row>
    <row r="8" spans="1:19" ht="30" customHeight="1" x14ac:dyDescent="0.3">
      <c r="A8" s="130">
        <v>6</v>
      </c>
      <c r="B8" s="95" t="s">
        <v>300</v>
      </c>
      <c r="C8" s="89" t="s">
        <v>42</v>
      </c>
      <c r="D8" s="96" t="s">
        <v>301</v>
      </c>
      <c r="E8" s="96">
        <v>3024053</v>
      </c>
      <c r="F8" s="96" t="s">
        <v>61</v>
      </c>
      <c r="G8" s="96" t="s">
        <v>302</v>
      </c>
      <c r="H8" s="28" t="s">
        <v>45</v>
      </c>
      <c r="I8" s="84">
        <v>1.69</v>
      </c>
      <c r="J8" s="79" t="s">
        <v>52</v>
      </c>
      <c r="K8" s="101">
        <v>1597183.19</v>
      </c>
      <c r="L8" s="27">
        <f t="shared" si="5"/>
        <v>1118028.23</v>
      </c>
      <c r="M8" s="29">
        <f t="shared" si="6"/>
        <v>479154.95999999996</v>
      </c>
      <c r="N8" s="97">
        <v>0.7</v>
      </c>
      <c r="O8" s="94">
        <f t="shared" si="7"/>
        <v>1118028.23</v>
      </c>
      <c r="P8" s="1" t="b">
        <f t="shared" si="8"/>
        <v>1</v>
      </c>
      <c r="Q8" s="25">
        <f t="shared" si="9"/>
        <v>0.7</v>
      </c>
      <c r="R8" s="26" t="b">
        <f t="shared" si="10"/>
        <v>1</v>
      </c>
      <c r="S8" s="26" t="b">
        <f t="shared" si="11"/>
        <v>1</v>
      </c>
    </row>
    <row r="9" spans="1:19" ht="30" customHeight="1" x14ac:dyDescent="0.3">
      <c r="A9" s="129">
        <v>7</v>
      </c>
      <c r="B9" s="95" t="s">
        <v>303</v>
      </c>
      <c r="C9" s="89" t="s">
        <v>42</v>
      </c>
      <c r="D9" s="96" t="s">
        <v>139</v>
      </c>
      <c r="E9" s="96">
        <v>3016013</v>
      </c>
      <c r="F9" s="96" t="s">
        <v>57</v>
      </c>
      <c r="G9" s="96" t="s">
        <v>304</v>
      </c>
      <c r="H9" s="28" t="s">
        <v>45</v>
      </c>
      <c r="I9" s="84">
        <v>0.54300000000000004</v>
      </c>
      <c r="J9" s="79" t="s">
        <v>141</v>
      </c>
      <c r="K9" s="101">
        <v>702735.68</v>
      </c>
      <c r="L9" s="27">
        <f t="shared" si="5"/>
        <v>351367.84</v>
      </c>
      <c r="M9" s="29">
        <f t="shared" si="6"/>
        <v>351367.84</v>
      </c>
      <c r="N9" s="97">
        <v>0.5</v>
      </c>
      <c r="O9" s="94">
        <f t="shared" si="7"/>
        <v>351367.84</v>
      </c>
      <c r="P9" s="1" t="b">
        <f t="shared" si="8"/>
        <v>1</v>
      </c>
      <c r="Q9" s="25">
        <f t="shared" si="9"/>
        <v>0.5</v>
      </c>
      <c r="R9" s="26" t="b">
        <f t="shared" si="10"/>
        <v>1</v>
      </c>
      <c r="S9" s="26" t="b">
        <f t="shared" si="11"/>
        <v>1</v>
      </c>
    </row>
    <row r="10" spans="1:19" ht="30" customHeight="1" x14ac:dyDescent="0.3">
      <c r="A10" s="130">
        <v>8</v>
      </c>
      <c r="B10" s="95" t="s">
        <v>305</v>
      </c>
      <c r="C10" s="89" t="s">
        <v>42</v>
      </c>
      <c r="D10" s="96" t="s">
        <v>306</v>
      </c>
      <c r="E10" s="96">
        <v>3026043</v>
      </c>
      <c r="F10" s="96" t="s">
        <v>59</v>
      </c>
      <c r="G10" s="96" t="s">
        <v>307</v>
      </c>
      <c r="H10" s="28" t="s">
        <v>45</v>
      </c>
      <c r="I10" s="84">
        <v>1.177</v>
      </c>
      <c r="J10" s="79" t="s">
        <v>68</v>
      </c>
      <c r="K10" s="101">
        <v>1013257.04</v>
      </c>
      <c r="L10" s="27">
        <f t="shared" si="5"/>
        <v>607954.22</v>
      </c>
      <c r="M10" s="29">
        <f t="shared" si="6"/>
        <v>405302.82000000007</v>
      </c>
      <c r="N10" s="97">
        <v>0.6</v>
      </c>
      <c r="O10" s="94">
        <f t="shared" si="7"/>
        <v>607954.22</v>
      </c>
      <c r="P10" s="1" t="b">
        <f t="shared" si="8"/>
        <v>1</v>
      </c>
      <c r="Q10" s="25">
        <f t="shared" si="9"/>
        <v>0.6</v>
      </c>
      <c r="R10" s="26" t="b">
        <f t="shared" si="10"/>
        <v>1</v>
      </c>
      <c r="S10" s="26" t="b">
        <f t="shared" si="11"/>
        <v>1</v>
      </c>
    </row>
    <row r="11" spans="1:19" ht="30" customHeight="1" x14ac:dyDescent="0.3">
      <c r="A11" s="129">
        <v>9</v>
      </c>
      <c r="B11" s="95" t="s">
        <v>308</v>
      </c>
      <c r="C11" s="89" t="s">
        <v>42</v>
      </c>
      <c r="D11" s="96" t="s">
        <v>295</v>
      </c>
      <c r="E11" s="96">
        <v>3010132</v>
      </c>
      <c r="F11" s="96" t="s">
        <v>89</v>
      </c>
      <c r="G11" s="96" t="s">
        <v>309</v>
      </c>
      <c r="H11" s="28" t="s">
        <v>45</v>
      </c>
      <c r="I11" s="84">
        <v>1.1499999999999999</v>
      </c>
      <c r="J11" s="79" t="s">
        <v>110</v>
      </c>
      <c r="K11" s="101">
        <v>601373.84</v>
      </c>
      <c r="L11" s="27">
        <f t="shared" si="5"/>
        <v>300686.92</v>
      </c>
      <c r="M11" s="29">
        <f t="shared" si="6"/>
        <v>300686.92</v>
      </c>
      <c r="N11" s="97">
        <v>0.5</v>
      </c>
      <c r="O11" s="94">
        <f t="shared" si="7"/>
        <v>300686.92</v>
      </c>
      <c r="P11" s="1" t="b">
        <f t="shared" si="8"/>
        <v>1</v>
      </c>
      <c r="Q11" s="25">
        <f t="shared" si="9"/>
        <v>0.5</v>
      </c>
      <c r="R11" s="26" t="b">
        <f t="shared" si="10"/>
        <v>1</v>
      </c>
      <c r="S11" s="26" t="b">
        <f t="shared" si="11"/>
        <v>1</v>
      </c>
    </row>
    <row r="12" spans="1:19" ht="30" customHeight="1" x14ac:dyDescent="0.3">
      <c r="A12" s="130">
        <v>10</v>
      </c>
      <c r="B12" s="95" t="s">
        <v>310</v>
      </c>
      <c r="C12" s="89" t="s">
        <v>42</v>
      </c>
      <c r="D12" s="96" t="s">
        <v>165</v>
      </c>
      <c r="E12" s="96">
        <v>3008035</v>
      </c>
      <c r="F12" s="96" t="s">
        <v>73</v>
      </c>
      <c r="G12" s="96" t="s">
        <v>311</v>
      </c>
      <c r="H12" s="28" t="s">
        <v>45</v>
      </c>
      <c r="I12" s="84">
        <v>1.1200000000000001</v>
      </c>
      <c r="J12" s="79" t="s">
        <v>166</v>
      </c>
      <c r="K12" s="101">
        <v>624207.01</v>
      </c>
      <c r="L12" s="27">
        <f t="shared" si="5"/>
        <v>312103.5</v>
      </c>
      <c r="M12" s="29">
        <f t="shared" si="6"/>
        <v>312103.51</v>
      </c>
      <c r="N12" s="97">
        <v>0.5</v>
      </c>
      <c r="O12" s="94">
        <f t="shared" si="7"/>
        <v>312103.5</v>
      </c>
      <c r="P12" s="1" t="b">
        <f t="shared" si="8"/>
        <v>1</v>
      </c>
      <c r="Q12" s="25">
        <f t="shared" si="9"/>
        <v>0.5</v>
      </c>
      <c r="R12" s="26" t="b">
        <f t="shared" si="10"/>
        <v>1</v>
      </c>
      <c r="S12" s="26" t="b">
        <f t="shared" si="11"/>
        <v>1</v>
      </c>
    </row>
    <row r="13" spans="1:19" ht="30" customHeight="1" x14ac:dyDescent="0.3">
      <c r="A13" s="129">
        <v>11</v>
      </c>
      <c r="B13" s="95" t="s">
        <v>312</v>
      </c>
      <c r="C13" s="89" t="s">
        <v>42</v>
      </c>
      <c r="D13" s="96" t="s">
        <v>313</v>
      </c>
      <c r="E13" s="96">
        <v>3010074</v>
      </c>
      <c r="F13" s="96" t="s">
        <v>89</v>
      </c>
      <c r="G13" s="96" t="s">
        <v>314</v>
      </c>
      <c r="H13" s="28" t="s">
        <v>45</v>
      </c>
      <c r="I13" s="84">
        <v>1.05</v>
      </c>
      <c r="J13" s="79" t="s">
        <v>82</v>
      </c>
      <c r="K13" s="101">
        <v>845262.15</v>
      </c>
      <c r="L13" s="27">
        <f t="shared" si="5"/>
        <v>507157.29</v>
      </c>
      <c r="M13" s="29">
        <f t="shared" si="6"/>
        <v>338104.86000000004</v>
      </c>
      <c r="N13" s="97">
        <v>0.6</v>
      </c>
      <c r="O13" s="94">
        <f t="shared" si="7"/>
        <v>507157.29</v>
      </c>
      <c r="P13" s="1" t="b">
        <f t="shared" si="8"/>
        <v>1</v>
      </c>
      <c r="Q13" s="25">
        <f t="shared" si="9"/>
        <v>0.6</v>
      </c>
      <c r="R13" s="26" t="b">
        <f t="shared" si="10"/>
        <v>1</v>
      </c>
      <c r="S13" s="26" t="b">
        <f t="shared" si="11"/>
        <v>1</v>
      </c>
    </row>
    <row r="14" spans="1:19" ht="30" customHeight="1" x14ac:dyDescent="0.3">
      <c r="A14" s="130">
        <v>12</v>
      </c>
      <c r="B14" s="95" t="s">
        <v>315</v>
      </c>
      <c r="C14" s="89" t="s">
        <v>42</v>
      </c>
      <c r="D14" s="96" t="s">
        <v>316</v>
      </c>
      <c r="E14" s="96">
        <v>3010112</v>
      </c>
      <c r="F14" s="96" t="s">
        <v>89</v>
      </c>
      <c r="G14" s="96" t="s">
        <v>317</v>
      </c>
      <c r="H14" s="28" t="s">
        <v>45</v>
      </c>
      <c r="I14" s="84">
        <v>1.8360000000000001</v>
      </c>
      <c r="J14" s="79" t="s">
        <v>72</v>
      </c>
      <c r="K14" s="101">
        <v>1810251.27</v>
      </c>
      <c r="L14" s="27">
        <f t="shared" si="5"/>
        <v>905125.63</v>
      </c>
      <c r="M14" s="29">
        <f t="shared" si="6"/>
        <v>905125.64</v>
      </c>
      <c r="N14" s="97">
        <v>0.5</v>
      </c>
      <c r="O14" s="94">
        <f t="shared" si="7"/>
        <v>905125.63</v>
      </c>
      <c r="P14" s="1" t="b">
        <f t="shared" si="8"/>
        <v>1</v>
      </c>
      <c r="Q14" s="25">
        <f t="shared" si="9"/>
        <v>0.5</v>
      </c>
      <c r="R14" s="26" t="b">
        <f t="shared" si="10"/>
        <v>1</v>
      </c>
      <c r="S14" s="26" t="b">
        <f t="shared" si="11"/>
        <v>1</v>
      </c>
    </row>
    <row r="15" spans="1:19" ht="30" customHeight="1" x14ac:dyDescent="0.3">
      <c r="A15" s="129">
        <v>13</v>
      </c>
      <c r="B15" s="95" t="s">
        <v>318</v>
      </c>
      <c r="C15" s="89" t="s">
        <v>42</v>
      </c>
      <c r="D15" s="96" t="s">
        <v>319</v>
      </c>
      <c r="E15" s="96">
        <v>3011053</v>
      </c>
      <c r="F15" s="96" t="s">
        <v>111</v>
      </c>
      <c r="G15" s="96" t="s">
        <v>320</v>
      </c>
      <c r="H15" s="28" t="s">
        <v>45</v>
      </c>
      <c r="I15" s="84">
        <v>2.5</v>
      </c>
      <c r="J15" s="79" t="s">
        <v>129</v>
      </c>
      <c r="K15" s="101">
        <v>2352423.59</v>
      </c>
      <c r="L15" s="27">
        <f t="shared" si="5"/>
        <v>1176211.79</v>
      </c>
      <c r="M15" s="29">
        <f t="shared" si="6"/>
        <v>1176211.7999999998</v>
      </c>
      <c r="N15" s="98">
        <v>0.5</v>
      </c>
      <c r="O15" s="94">
        <f t="shared" si="7"/>
        <v>1176211.79</v>
      </c>
      <c r="P15" s="1" t="b">
        <f t="shared" si="8"/>
        <v>1</v>
      </c>
      <c r="Q15" s="25">
        <f t="shared" si="9"/>
        <v>0.5</v>
      </c>
      <c r="R15" s="26" t="b">
        <f t="shared" si="10"/>
        <v>1</v>
      </c>
      <c r="S15" s="26" t="b">
        <f t="shared" si="11"/>
        <v>1</v>
      </c>
    </row>
    <row r="16" spans="1:19" ht="30" customHeight="1" x14ac:dyDescent="0.3">
      <c r="A16" s="130">
        <v>14</v>
      </c>
      <c r="B16" s="95" t="s">
        <v>321</v>
      </c>
      <c r="C16" s="89" t="s">
        <v>42</v>
      </c>
      <c r="D16" s="96" t="s">
        <v>322</v>
      </c>
      <c r="E16" s="96">
        <v>3006023</v>
      </c>
      <c r="F16" s="96" t="s">
        <v>64</v>
      </c>
      <c r="G16" s="96" t="s">
        <v>323</v>
      </c>
      <c r="H16" s="28" t="s">
        <v>45</v>
      </c>
      <c r="I16" s="84">
        <v>3.5110000000000001</v>
      </c>
      <c r="J16" s="79" t="s">
        <v>324</v>
      </c>
      <c r="K16" s="101">
        <v>3936897.2</v>
      </c>
      <c r="L16" s="27">
        <f t="shared" si="5"/>
        <v>2755828.04</v>
      </c>
      <c r="M16" s="29">
        <f t="shared" si="6"/>
        <v>1181069.1600000001</v>
      </c>
      <c r="N16" s="97">
        <v>0.7</v>
      </c>
      <c r="O16" s="94">
        <f t="shared" si="7"/>
        <v>2755828.04</v>
      </c>
      <c r="P16" s="1" t="b">
        <f t="shared" si="8"/>
        <v>1</v>
      </c>
      <c r="Q16" s="25">
        <f t="shared" si="9"/>
        <v>0.7</v>
      </c>
      <c r="R16" s="26" t="b">
        <f t="shared" si="10"/>
        <v>1</v>
      </c>
      <c r="S16" s="26" t="b">
        <f t="shared" si="11"/>
        <v>1</v>
      </c>
    </row>
    <row r="17" spans="1:19" ht="30" customHeight="1" x14ac:dyDescent="0.3">
      <c r="A17" s="129">
        <v>15</v>
      </c>
      <c r="B17" s="95" t="s">
        <v>325</v>
      </c>
      <c r="C17" s="89" t="s">
        <v>42</v>
      </c>
      <c r="D17" s="96" t="s">
        <v>322</v>
      </c>
      <c r="E17" s="96">
        <v>3006023</v>
      </c>
      <c r="F17" s="96" t="s">
        <v>64</v>
      </c>
      <c r="G17" s="96" t="s">
        <v>326</v>
      </c>
      <c r="H17" s="28" t="s">
        <v>45</v>
      </c>
      <c r="I17" s="84">
        <v>6.5119999999999996</v>
      </c>
      <c r="J17" s="79" t="s">
        <v>324</v>
      </c>
      <c r="K17" s="101">
        <v>7450238.2599999998</v>
      </c>
      <c r="L17" s="27">
        <f t="shared" si="5"/>
        <v>5215166.78</v>
      </c>
      <c r="M17" s="29">
        <f t="shared" si="6"/>
        <v>2235071.4799999995</v>
      </c>
      <c r="N17" s="97">
        <v>0.7</v>
      </c>
      <c r="O17" s="94">
        <f t="shared" si="7"/>
        <v>5215166.78</v>
      </c>
      <c r="P17" s="1" t="b">
        <f t="shared" si="8"/>
        <v>1</v>
      </c>
      <c r="Q17" s="25">
        <f t="shared" si="9"/>
        <v>0.7</v>
      </c>
      <c r="R17" s="26" t="b">
        <f t="shared" si="10"/>
        <v>1</v>
      </c>
      <c r="S17" s="26" t="b">
        <f t="shared" si="11"/>
        <v>1</v>
      </c>
    </row>
    <row r="18" spans="1:19" ht="30" customHeight="1" x14ac:dyDescent="0.3">
      <c r="A18" s="130">
        <v>16</v>
      </c>
      <c r="B18" s="95" t="s">
        <v>327</v>
      </c>
      <c r="C18" s="89" t="s">
        <v>42</v>
      </c>
      <c r="D18" s="96" t="s">
        <v>328</v>
      </c>
      <c r="E18" s="96">
        <v>3028072</v>
      </c>
      <c r="F18" s="96" t="s">
        <v>50</v>
      </c>
      <c r="G18" s="96" t="s">
        <v>329</v>
      </c>
      <c r="H18" s="28" t="s">
        <v>45</v>
      </c>
      <c r="I18" s="84">
        <v>2.39</v>
      </c>
      <c r="J18" s="79" t="s">
        <v>197</v>
      </c>
      <c r="K18" s="101">
        <v>3101570.37</v>
      </c>
      <c r="L18" s="27">
        <f t="shared" si="5"/>
        <v>1860942.22</v>
      </c>
      <c r="M18" s="29">
        <f t="shared" si="6"/>
        <v>1240628.1500000001</v>
      </c>
      <c r="N18" s="97">
        <v>0.6</v>
      </c>
      <c r="O18" s="94">
        <f t="shared" si="7"/>
        <v>1860942.22</v>
      </c>
      <c r="P18" s="1" t="b">
        <f t="shared" si="8"/>
        <v>1</v>
      </c>
      <c r="Q18" s="25">
        <f t="shared" si="9"/>
        <v>0.6</v>
      </c>
      <c r="R18" s="26" t="b">
        <f t="shared" si="10"/>
        <v>1</v>
      </c>
      <c r="S18" s="26" t="b">
        <f t="shared" si="11"/>
        <v>1</v>
      </c>
    </row>
    <row r="19" spans="1:19" ht="30" customHeight="1" x14ac:dyDescent="0.3">
      <c r="A19" s="129">
        <v>17</v>
      </c>
      <c r="B19" s="95" t="s">
        <v>330</v>
      </c>
      <c r="C19" s="89" t="s">
        <v>42</v>
      </c>
      <c r="D19" s="96" t="s">
        <v>322</v>
      </c>
      <c r="E19" s="96">
        <v>3006023</v>
      </c>
      <c r="F19" s="96" t="s">
        <v>64</v>
      </c>
      <c r="G19" s="96" t="s">
        <v>331</v>
      </c>
      <c r="H19" s="28" t="s">
        <v>45</v>
      </c>
      <c r="I19" s="84">
        <v>4.13</v>
      </c>
      <c r="J19" s="79" t="s">
        <v>324</v>
      </c>
      <c r="K19" s="101">
        <v>4861451.9400000004</v>
      </c>
      <c r="L19" s="27">
        <f t="shared" si="5"/>
        <v>3403016.35</v>
      </c>
      <c r="M19" s="29">
        <f t="shared" si="6"/>
        <v>1458435.5900000003</v>
      </c>
      <c r="N19" s="97">
        <v>0.7</v>
      </c>
      <c r="O19" s="94">
        <f t="shared" si="7"/>
        <v>3403016.35</v>
      </c>
      <c r="P19" s="1" t="b">
        <f t="shared" si="1"/>
        <v>1</v>
      </c>
      <c r="Q19" s="25">
        <f t="shared" si="2"/>
        <v>0.7</v>
      </c>
      <c r="R19" s="26" t="b">
        <f t="shared" si="3"/>
        <v>1</v>
      </c>
      <c r="S19" s="26" t="b">
        <f t="shared" si="4"/>
        <v>1</v>
      </c>
    </row>
    <row r="20" spans="1:19" ht="30" customHeight="1" x14ac:dyDescent="0.3">
      <c r="A20" s="130">
        <v>18</v>
      </c>
      <c r="B20" s="95" t="s">
        <v>332</v>
      </c>
      <c r="C20" s="89" t="s">
        <v>42</v>
      </c>
      <c r="D20" s="96" t="s">
        <v>183</v>
      </c>
      <c r="E20" s="96">
        <v>3010032</v>
      </c>
      <c r="F20" s="96" t="s">
        <v>89</v>
      </c>
      <c r="G20" s="96" t="s">
        <v>333</v>
      </c>
      <c r="H20" s="28" t="s">
        <v>45</v>
      </c>
      <c r="I20" s="84">
        <v>3.29</v>
      </c>
      <c r="J20" s="79" t="s">
        <v>110</v>
      </c>
      <c r="K20" s="101">
        <v>2704982.84</v>
      </c>
      <c r="L20" s="27">
        <f t="shared" si="5"/>
        <v>1352491.42</v>
      </c>
      <c r="M20" s="29">
        <f t="shared" si="6"/>
        <v>1352491.42</v>
      </c>
      <c r="N20" s="97">
        <v>0.5</v>
      </c>
      <c r="O20" s="94">
        <f t="shared" si="7"/>
        <v>1352491.42</v>
      </c>
      <c r="P20" s="1" t="b">
        <f t="shared" si="1"/>
        <v>1</v>
      </c>
      <c r="Q20" s="25">
        <f t="shared" si="2"/>
        <v>0.5</v>
      </c>
      <c r="R20" s="26" t="b">
        <f t="shared" si="3"/>
        <v>1</v>
      </c>
      <c r="S20" s="26" t="b">
        <f t="shared" si="4"/>
        <v>1</v>
      </c>
    </row>
    <row r="21" spans="1:19" ht="30" customHeight="1" x14ac:dyDescent="0.3">
      <c r="A21" s="129">
        <v>19</v>
      </c>
      <c r="B21" s="95" t="s">
        <v>334</v>
      </c>
      <c r="C21" s="89" t="s">
        <v>42</v>
      </c>
      <c r="D21" s="96" t="s">
        <v>335</v>
      </c>
      <c r="E21" s="96">
        <v>3011023</v>
      </c>
      <c r="F21" s="96" t="s">
        <v>111</v>
      </c>
      <c r="G21" s="96" t="s">
        <v>336</v>
      </c>
      <c r="H21" s="28" t="s">
        <v>45</v>
      </c>
      <c r="I21" s="84">
        <v>0.55500000000000005</v>
      </c>
      <c r="J21" s="79" t="s">
        <v>187</v>
      </c>
      <c r="K21" s="101">
        <v>1344924.56</v>
      </c>
      <c r="L21" s="27">
        <f t="shared" si="5"/>
        <v>941447.19</v>
      </c>
      <c r="M21" s="29">
        <f t="shared" si="6"/>
        <v>403477.37000000011</v>
      </c>
      <c r="N21" s="97">
        <v>0.7</v>
      </c>
      <c r="O21" s="94">
        <f t="shared" si="7"/>
        <v>941447.19</v>
      </c>
      <c r="P21" s="1" t="b">
        <f t="shared" si="1"/>
        <v>1</v>
      </c>
      <c r="Q21" s="25">
        <f t="shared" si="2"/>
        <v>0.7</v>
      </c>
      <c r="R21" s="26" t="b">
        <f t="shared" si="3"/>
        <v>1</v>
      </c>
      <c r="S21" s="26" t="b">
        <f t="shared" si="4"/>
        <v>1</v>
      </c>
    </row>
    <row r="22" spans="1:19" ht="30" customHeight="1" x14ac:dyDescent="0.3">
      <c r="A22" s="130">
        <v>20</v>
      </c>
      <c r="B22" s="95" t="s">
        <v>337</v>
      </c>
      <c r="C22" s="89" t="s">
        <v>42</v>
      </c>
      <c r="D22" s="96" t="s">
        <v>319</v>
      </c>
      <c r="E22" s="96">
        <v>3011053</v>
      </c>
      <c r="F22" s="96" t="s">
        <v>111</v>
      </c>
      <c r="G22" s="96" t="s">
        <v>338</v>
      </c>
      <c r="H22" s="28" t="s">
        <v>45</v>
      </c>
      <c r="I22" s="84">
        <v>0.77900000000000003</v>
      </c>
      <c r="J22" s="79" t="s">
        <v>339</v>
      </c>
      <c r="K22" s="101">
        <v>811951.91</v>
      </c>
      <c r="L22" s="27">
        <f t="shared" si="5"/>
        <v>405975.95</v>
      </c>
      <c r="M22" s="29">
        <f t="shared" si="6"/>
        <v>405975.96</v>
      </c>
      <c r="N22" s="98">
        <v>0.5</v>
      </c>
      <c r="O22" s="94">
        <f t="shared" si="7"/>
        <v>405975.95</v>
      </c>
      <c r="P22" s="1" t="b">
        <f t="shared" si="1"/>
        <v>1</v>
      </c>
      <c r="Q22" s="25">
        <f t="shared" si="2"/>
        <v>0.5</v>
      </c>
      <c r="R22" s="26" t="b">
        <f t="shared" si="3"/>
        <v>1</v>
      </c>
      <c r="S22" s="26" t="b">
        <f t="shared" si="4"/>
        <v>1</v>
      </c>
    </row>
    <row r="23" spans="1:19" ht="30" customHeight="1" x14ac:dyDescent="0.3">
      <c r="A23" s="129">
        <v>21</v>
      </c>
      <c r="B23" s="95" t="s">
        <v>340</v>
      </c>
      <c r="C23" s="89" t="s">
        <v>42</v>
      </c>
      <c r="D23" s="96" t="s">
        <v>143</v>
      </c>
      <c r="E23" s="96">
        <v>3019011</v>
      </c>
      <c r="F23" s="96" t="s">
        <v>66</v>
      </c>
      <c r="G23" s="96" t="s">
        <v>341</v>
      </c>
      <c r="H23" s="28" t="s">
        <v>45</v>
      </c>
      <c r="I23" s="84">
        <v>0.33500000000000002</v>
      </c>
      <c r="J23" s="79" t="s">
        <v>211</v>
      </c>
      <c r="K23" s="101">
        <v>725754.62</v>
      </c>
      <c r="L23" s="27">
        <f t="shared" si="5"/>
        <v>362877.31</v>
      </c>
      <c r="M23" s="29">
        <f t="shared" si="6"/>
        <v>362877.31</v>
      </c>
      <c r="N23" s="97">
        <v>0.5</v>
      </c>
      <c r="O23" s="94">
        <f t="shared" si="7"/>
        <v>362877.31</v>
      </c>
      <c r="P23" s="1" t="b">
        <f t="shared" si="1"/>
        <v>1</v>
      </c>
      <c r="Q23" s="25">
        <f t="shared" si="2"/>
        <v>0.5</v>
      </c>
      <c r="R23" s="26" t="b">
        <f t="shared" si="3"/>
        <v>1</v>
      </c>
      <c r="S23" s="26" t="b">
        <f t="shared" si="4"/>
        <v>1</v>
      </c>
    </row>
    <row r="24" spans="1:19" ht="30" customHeight="1" x14ac:dyDescent="0.3">
      <c r="A24" s="130">
        <v>22</v>
      </c>
      <c r="B24" s="95" t="s">
        <v>342</v>
      </c>
      <c r="C24" s="89" t="s">
        <v>42</v>
      </c>
      <c r="D24" s="96" t="s">
        <v>343</v>
      </c>
      <c r="E24" s="96">
        <v>3027033</v>
      </c>
      <c r="F24" s="96" t="s">
        <v>53</v>
      </c>
      <c r="G24" s="96" t="s">
        <v>344</v>
      </c>
      <c r="H24" s="28" t="s">
        <v>45</v>
      </c>
      <c r="I24" s="84">
        <v>0.95699999999999996</v>
      </c>
      <c r="J24" s="79" t="s">
        <v>72</v>
      </c>
      <c r="K24" s="101">
        <v>973478.99</v>
      </c>
      <c r="L24" s="27">
        <f t="shared" si="5"/>
        <v>584087.39</v>
      </c>
      <c r="M24" s="29">
        <f t="shared" si="6"/>
        <v>389391.6</v>
      </c>
      <c r="N24" s="97">
        <v>0.6</v>
      </c>
      <c r="O24" s="94">
        <f t="shared" si="7"/>
        <v>584087.39</v>
      </c>
      <c r="P24" s="1" t="b">
        <f t="shared" si="1"/>
        <v>1</v>
      </c>
      <c r="Q24" s="25">
        <f t="shared" si="2"/>
        <v>0.6</v>
      </c>
      <c r="R24" s="26" t="b">
        <f t="shared" si="3"/>
        <v>1</v>
      </c>
      <c r="S24" s="26" t="b">
        <f t="shared" si="4"/>
        <v>1</v>
      </c>
    </row>
    <row r="25" spans="1:19" ht="30" customHeight="1" x14ac:dyDescent="0.3">
      <c r="A25" s="129">
        <v>23</v>
      </c>
      <c r="B25" s="95" t="s">
        <v>345</v>
      </c>
      <c r="C25" s="89" t="s">
        <v>42</v>
      </c>
      <c r="D25" s="96" t="s">
        <v>346</v>
      </c>
      <c r="E25" s="96">
        <v>3028011</v>
      </c>
      <c r="F25" s="96" t="s">
        <v>50</v>
      </c>
      <c r="G25" s="96" t="s">
        <v>347</v>
      </c>
      <c r="H25" s="28" t="s">
        <v>45</v>
      </c>
      <c r="I25" s="84">
        <v>0.499</v>
      </c>
      <c r="J25" s="79" t="s">
        <v>137</v>
      </c>
      <c r="K25" s="101">
        <v>1353594.03</v>
      </c>
      <c r="L25" s="27">
        <f t="shared" si="5"/>
        <v>1082875.22</v>
      </c>
      <c r="M25" s="29">
        <f t="shared" si="6"/>
        <v>270718.81000000006</v>
      </c>
      <c r="N25" s="97">
        <v>0.8</v>
      </c>
      <c r="O25" s="94">
        <f t="shared" si="7"/>
        <v>1082875.22</v>
      </c>
      <c r="P25" s="1" t="b">
        <f t="shared" si="1"/>
        <v>1</v>
      </c>
      <c r="Q25" s="25">
        <f t="shared" si="2"/>
        <v>0.8</v>
      </c>
      <c r="R25" s="26" t="b">
        <f t="shared" si="3"/>
        <v>1</v>
      </c>
      <c r="S25" s="26" t="b">
        <f t="shared" si="4"/>
        <v>1</v>
      </c>
    </row>
    <row r="26" spans="1:19" ht="30" customHeight="1" x14ac:dyDescent="0.3">
      <c r="A26" s="130">
        <v>24</v>
      </c>
      <c r="B26" s="95" t="s">
        <v>348</v>
      </c>
      <c r="C26" s="89" t="s">
        <v>42</v>
      </c>
      <c r="D26" s="96" t="s">
        <v>316</v>
      </c>
      <c r="E26" s="96">
        <v>3010112</v>
      </c>
      <c r="F26" s="96" t="s">
        <v>89</v>
      </c>
      <c r="G26" s="96" t="s">
        <v>349</v>
      </c>
      <c r="H26" s="28" t="s">
        <v>45</v>
      </c>
      <c r="I26" s="84">
        <v>1.9350000000000001</v>
      </c>
      <c r="J26" s="79" t="s">
        <v>72</v>
      </c>
      <c r="K26" s="101">
        <v>1425823.38</v>
      </c>
      <c r="L26" s="27">
        <f t="shared" si="5"/>
        <v>712911.69</v>
      </c>
      <c r="M26" s="29">
        <f t="shared" si="6"/>
        <v>712911.69</v>
      </c>
      <c r="N26" s="97">
        <v>0.5</v>
      </c>
      <c r="O26" s="94">
        <f t="shared" si="7"/>
        <v>712911.69</v>
      </c>
      <c r="P26" s="1" t="b">
        <f t="shared" si="1"/>
        <v>1</v>
      </c>
      <c r="Q26" s="25">
        <f t="shared" si="2"/>
        <v>0.5</v>
      </c>
      <c r="R26" s="26" t="b">
        <f t="shared" si="3"/>
        <v>1</v>
      </c>
      <c r="S26" s="26" t="b">
        <f t="shared" si="4"/>
        <v>1</v>
      </c>
    </row>
    <row r="27" spans="1:19" ht="30" customHeight="1" x14ac:dyDescent="0.3">
      <c r="A27" s="129">
        <v>25</v>
      </c>
      <c r="B27" s="95" t="s">
        <v>350</v>
      </c>
      <c r="C27" s="89" t="s">
        <v>42</v>
      </c>
      <c r="D27" s="96" t="s">
        <v>139</v>
      </c>
      <c r="E27" s="96">
        <v>3016013</v>
      </c>
      <c r="F27" s="96" t="s">
        <v>57</v>
      </c>
      <c r="G27" s="96" t="s">
        <v>351</v>
      </c>
      <c r="H27" s="28" t="s">
        <v>45</v>
      </c>
      <c r="I27" s="84">
        <v>1</v>
      </c>
      <c r="J27" s="79" t="s">
        <v>352</v>
      </c>
      <c r="K27" s="101">
        <v>1951365.08</v>
      </c>
      <c r="L27" s="27">
        <f t="shared" si="5"/>
        <v>975682.54</v>
      </c>
      <c r="M27" s="29">
        <f t="shared" si="6"/>
        <v>975682.54</v>
      </c>
      <c r="N27" s="97">
        <v>0.5</v>
      </c>
      <c r="O27" s="94">
        <f t="shared" si="7"/>
        <v>975682.54</v>
      </c>
      <c r="P27" s="1" t="b">
        <f t="shared" si="1"/>
        <v>1</v>
      </c>
      <c r="Q27" s="25">
        <f t="shared" si="2"/>
        <v>0.5</v>
      </c>
      <c r="R27" s="26" t="b">
        <f t="shared" si="3"/>
        <v>1</v>
      </c>
      <c r="S27" s="26" t="b">
        <f t="shared" si="4"/>
        <v>1</v>
      </c>
    </row>
    <row r="28" spans="1:19" ht="30" customHeight="1" x14ac:dyDescent="0.3">
      <c r="A28" s="130">
        <v>26</v>
      </c>
      <c r="B28" s="95" t="s">
        <v>353</v>
      </c>
      <c r="C28" s="89" t="s">
        <v>42</v>
      </c>
      <c r="D28" s="96" t="s">
        <v>354</v>
      </c>
      <c r="E28" s="96">
        <v>3016023</v>
      </c>
      <c r="F28" s="96" t="s">
        <v>57</v>
      </c>
      <c r="G28" s="96" t="s">
        <v>355</v>
      </c>
      <c r="H28" s="28" t="s">
        <v>45</v>
      </c>
      <c r="I28" s="84">
        <v>1.839</v>
      </c>
      <c r="J28" s="79" t="s">
        <v>141</v>
      </c>
      <c r="K28" s="101">
        <v>2604113.34</v>
      </c>
      <c r="L28" s="27">
        <f t="shared" si="5"/>
        <v>1302056.67</v>
      </c>
      <c r="M28" s="29">
        <f t="shared" si="6"/>
        <v>1302056.67</v>
      </c>
      <c r="N28" s="97">
        <v>0.5</v>
      </c>
      <c r="O28" s="94">
        <f t="shared" si="7"/>
        <v>1302056.67</v>
      </c>
      <c r="P28" s="1" t="b">
        <f t="shared" si="1"/>
        <v>1</v>
      </c>
      <c r="Q28" s="25">
        <f t="shared" si="2"/>
        <v>0.5</v>
      </c>
      <c r="R28" s="26" t="b">
        <f t="shared" si="3"/>
        <v>1</v>
      </c>
      <c r="S28" s="26" t="b">
        <f t="shared" si="4"/>
        <v>1</v>
      </c>
    </row>
    <row r="29" spans="1:19" ht="30" customHeight="1" x14ac:dyDescent="0.3">
      <c r="A29" s="129">
        <v>27</v>
      </c>
      <c r="B29" s="95" t="s">
        <v>356</v>
      </c>
      <c r="C29" s="89" t="s">
        <v>42</v>
      </c>
      <c r="D29" s="96" t="s">
        <v>357</v>
      </c>
      <c r="E29" s="96">
        <v>3003093</v>
      </c>
      <c r="F29" s="96" t="s">
        <v>136</v>
      </c>
      <c r="G29" s="96" t="s">
        <v>358</v>
      </c>
      <c r="H29" s="28" t="s">
        <v>45</v>
      </c>
      <c r="I29" s="84">
        <v>0.81899999999999995</v>
      </c>
      <c r="J29" s="79" t="s">
        <v>101</v>
      </c>
      <c r="K29" s="101">
        <v>618775</v>
      </c>
      <c r="L29" s="27">
        <f t="shared" si="5"/>
        <v>309387.5</v>
      </c>
      <c r="M29" s="29">
        <f t="shared" si="6"/>
        <v>309387.5</v>
      </c>
      <c r="N29" s="97">
        <v>0.5</v>
      </c>
      <c r="O29" s="94">
        <f t="shared" si="7"/>
        <v>309387.5</v>
      </c>
      <c r="P29" s="1" t="b">
        <f t="shared" si="1"/>
        <v>1</v>
      </c>
      <c r="Q29" s="25">
        <f t="shared" si="2"/>
        <v>0.5</v>
      </c>
      <c r="R29" s="26" t="b">
        <f t="shared" si="3"/>
        <v>1</v>
      </c>
      <c r="S29" s="26" t="b">
        <f t="shared" si="4"/>
        <v>1</v>
      </c>
    </row>
    <row r="30" spans="1:19" ht="30" customHeight="1" x14ac:dyDescent="0.3">
      <c r="A30" s="130">
        <v>28</v>
      </c>
      <c r="B30" s="95" t="s">
        <v>359</v>
      </c>
      <c r="C30" s="89" t="s">
        <v>42</v>
      </c>
      <c r="D30" s="96" t="s">
        <v>360</v>
      </c>
      <c r="E30" s="96">
        <v>3010043</v>
      </c>
      <c r="F30" s="96" t="s">
        <v>89</v>
      </c>
      <c r="G30" s="96" t="s">
        <v>361</v>
      </c>
      <c r="H30" s="28" t="s">
        <v>45</v>
      </c>
      <c r="I30" s="84">
        <v>5.9770000000000003</v>
      </c>
      <c r="J30" s="79" t="s">
        <v>47</v>
      </c>
      <c r="K30" s="101">
        <v>3624510.98</v>
      </c>
      <c r="L30" s="27">
        <f t="shared" si="5"/>
        <v>1812255.49</v>
      </c>
      <c r="M30" s="29">
        <f t="shared" si="6"/>
        <v>1812255.49</v>
      </c>
      <c r="N30" s="97">
        <v>0.5</v>
      </c>
      <c r="O30" s="94">
        <f t="shared" si="7"/>
        <v>1812255.49</v>
      </c>
      <c r="P30" s="1" t="b">
        <f t="shared" si="1"/>
        <v>1</v>
      </c>
      <c r="Q30" s="25">
        <f t="shared" si="2"/>
        <v>0.5</v>
      </c>
      <c r="R30" s="26" t="b">
        <f t="shared" si="3"/>
        <v>1</v>
      </c>
      <c r="S30" s="26" t="b">
        <f t="shared" si="4"/>
        <v>1</v>
      </c>
    </row>
    <row r="31" spans="1:19" ht="30" customHeight="1" x14ac:dyDescent="0.3">
      <c r="A31" s="131" t="s">
        <v>368</v>
      </c>
      <c r="B31" s="119" t="s">
        <v>362</v>
      </c>
      <c r="C31" s="120" t="s">
        <v>42</v>
      </c>
      <c r="D31" s="119" t="s">
        <v>335</v>
      </c>
      <c r="E31" s="120">
        <v>3011023</v>
      </c>
      <c r="F31" s="119" t="s">
        <v>111</v>
      </c>
      <c r="G31" s="120" t="s">
        <v>363</v>
      </c>
      <c r="H31" s="119" t="s">
        <v>45</v>
      </c>
      <c r="I31" s="121">
        <v>1.36</v>
      </c>
      <c r="J31" s="108" t="s">
        <v>72</v>
      </c>
      <c r="K31" s="122">
        <v>3205963.17</v>
      </c>
      <c r="L31" s="123">
        <v>176476.18</v>
      </c>
      <c r="M31" s="117">
        <f t="shared" si="6"/>
        <v>3029486.9899999998</v>
      </c>
      <c r="N31" s="124">
        <v>0.7</v>
      </c>
      <c r="O31" s="125">
        <f t="shared" si="7"/>
        <v>176476.18</v>
      </c>
      <c r="P31" s="1" t="b">
        <f t="shared" si="1"/>
        <v>1</v>
      </c>
      <c r="Q31" s="25">
        <f t="shared" si="2"/>
        <v>5.5E-2</v>
      </c>
      <c r="R31" s="26" t="b">
        <f t="shared" si="3"/>
        <v>0</v>
      </c>
      <c r="S31" s="26" t="b">
        <f t="shared" si="4"/>
        <v>1</v>
      </c>
    </row>
    <row r="32" spans="1:19" ht="20.100000000000001" customHeight="1" x14ac:dyDescent="0.3">
      <c r="A32" s="159" t="s">
        <v>37</v>
      </c>
      <c r="B32" s="159"/>
      <c r="C32" s="159"/>
      <c r="D32" s="159"/>
      <c r="E32" s="159"/>
      <c r="F32" s="159"/>
      <c r="G32" s="159"/>
      <c r="H32" s="159"/>
      <c r="I32" s="30">
        <f>SUM(I3:I31)</f>
        <v>56.063000000000002</v>
      </c>
      <c r="J32" s="31" t="s">
        <v>12</v>
      </c>
      <c r="K32" s="32">
        <f>SUM(K3:K31)</f>
        <v>57037578.519999988</v>
      </c>
      <c r="L32" s="32">
        <f>SUM(L3:L31)</f>
        <v>32206539.679999996</v>
      </c>
      <c r="M32" s="32">
        <f>SUM(M3:M31)</f>
        <v>24831038.839999996</v>
      </c>
      <c r="N32" s="33" t="s">
        <v>12</v>
      </c>
      <c r="O32" s="32">
        <f>SUM(O3:O31)</f>
        <v>32206539.679999996</v>
      </c>
      <c r="P32" s="1" t="b">
        <f t="shared" si="1"/>
        <v>1</v>
      </c>
      <c r="Q32" s="25">
        <f t="shared" si="2"/>
        <v>0.56469999999999998</v>
      </c>
      <c r="R32" s="26" t="s">
        <v>12</v>
      </c>
      <c r="S32" s="26" t="b">
        <f t="shared" si="4"/>
        <v>1</v>
      </c>
    </row>
    <row r="33" spans="1:19" x14ac:dyDescent="0.3">
      <c r="A33" s="110"/>
      <c r="B33" s="20"/>
      <c r="C33" s="20"/>
      <c r="D33" s="20"/>
      <c r="E33" s="20"/>
      <c r="F33" s="20"/>
      <c r="G33" s="20"/>
      <c r="H33" s="20"/>
    </row>
    <row r="34" spans="1:19" x14ac:dyDescent="0.3">
      <c r="A34" s="111" t="s">
        <v>38</v>
      </c>
      <c r="B34" s="19"/>
      <c r="C34" s="19"/>
      <c r="D34" s="19"/>
      <c r="E34" s="19"/>
      <c r="F34" s="19"/>
      <c r="G34" s="19"/>
      <c r="H34" s="19"/>
      <c r="I34" s="10"/>
      <c r="J34" s="10"/>
      <c r="K34" s="2"/>
      <c r="L34" s="10"/>
      <c r="M34" s="10"/>
      <c r="O34" s="10"/>
      <c r="P34" s="1"/>
      <c r="S34" s="26"/>
    </row>
    <row r="35" spans="1:19" ht="28.5" customHeight="1" x14ac:dyDescent="0.3">
      <c r="A35" s="156" t="s">
        <v>34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"/>
    </row>
    <row r="36" spans="1:19" x14ac:dyDescent="0.3">
      <c r="B36" s="21"/>
      <c r="C36" s="21"/>
      <c r="D36" s="21"/>
      <c r="E36" s="21"/>
      <c r="F36" s="21"/>
      <c r="G36" s="21"/>
      <c r="H36" s="21"/>
    </row>
  </sheetData>
  <mergeCells count="16">
    <mergeCell ref="M1:M2"/>
    <mergeCell ref="N1:N2"/>
    <mergeCell ref="A32:H32"/>
    <mergeCell ref="A35:O35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P3:R32">
    <cfRule type="containsText" dxfId="2" priority="3" operator="containsText" text="fałsz">
      <formula>NOT(ISERROR(SEARCH("fałsz",P3)))</formula>
    </cfRule>
  </conditionalFormatting>
  <conditionalFormatting sqref="P3:S32">
    <cfRule type="cellIs" dxfId="1" priority="5" operator="equal">
      <formula>FALSE</formula>
    </cfRule>
  </conditionalFormatting>
  <conditionalFormatting sqref="S34">
    <cfRule type="cellIs" dxfId="0" priority="1" operator="equal">
      <formula>FALSE</formula>
    </cfRule>
  </conditionalFormatting>
  <dataValidations count="3">
    <dataValidation type="list" allowBlank="1" showInputMessage="1" showErrorMessage="1" sqref="H3:H31" xr:uid="{869B7E93-9DC9-473B-875F-AA0636CD3033}">
      <formula1>"R"</formula1>
    </dataValidation>
    <dataValidation type="list" allowBlank="1" showInputMessage="1" showErrorMessage="1" sqref="C3:C31" xr:uid="{853C71BC-9507-41C5-AC18-971169B1E441}">
      <formula1>"N"</formula1>
    </dataValidation>
    <dataValidation type="list" allowBlank="1" showInputMessage="1" showErrorMessage="1" sqref="D3:D31" xr:uid="{833EF27D-3FAD-4360-B9F1-C49832C13076}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8" scale="88" fitToHeight="0" orientation="landscape" r:id="rId1"/>
  <headerFooter>
    <oddHeader>&amp;L&amp;K000000Województwo Wielkopolskie - zadania gminne lista rezerwowa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9</vt:i4>
      </vt:variant>
    </vt:vector>
  </HeadingPairs>
  <TitlesOfParts>
    <vt:vector size="14" baseType="lpstr">
      <vt:lpstr>TERC - "nazwa woj"</vt:lpstr>
      <vt:lpstr>pow podst</vt:lpstr>
      <vt:lpstr>gm podst</vt:lpstr>
      <vt:lpstr>pow rez</vt:lpstr>
      <vt:lpstr>gm rez</vt:lpstr>
      <vt:lpstr>'gm podst'!Obszar_wydruku</vt:lpstr>
      <vt:lpstr>'gm rez'!Obszar_wydruku</vt:lpstr>
      <vt:lpstr>'pow podst'!Obszar_wydruku</vt:lpstr>
      <vt:lpstr>'pow rez'!Obszar_wydruku</vt:lpstr>
      <vt:lpstr>'TERC - "nazwa woj"'!Obszar_wydruku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Monterial Jakub</cp:lastModifiedBy>
  <cp:lastPrinted>2023-05-16T09:21:08Z</cp:lastPrinted>
  <dcterms:created xsi:type="dcterms:W3CDTF">2019-02-25T10:53:14Z</dcterms:created>
  <dcterms:modified xsi:type="dcterms:W3CDTF">2023-07-20T09:35:31Z</dcterms:modified>
</cp:coreProperties>
</file>